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ENGENHARIA\ENGENHARIA 2025\MURO E MUROS DE ARRIMO\MURO DE ARRIMO - BARRACÃO PREFEITURA\"/>
    </mc:Choice>
  </mc:AlternateContent>
  <xr:revisionPtr revIDLastSave="0" documentId="13_ncr:1_{5864CF54-9FD5-45B5-902F-796E9A3AEE6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DOS" sheetId="6" r:id="rId1"/>
    <sheet name="ORÇAMENTO" sheetId="1" r:id="rId2"/>
    <sheet name="Planilha1" sheetId="9" r:id="rId3"/>
    <sheet name="CFF" sheetId="2" r:id="rId4"/>
    <sheet name="BDI" sheetId="4" r:id="rId5"/>
    <sheet name="CÁLCULO" sheetId="5" r:id="rId6"/>
    <sheet name="COTAÇÃO" sheetId="8" r:id="rId7"/>
  </sheets>
  <externalReferences>
    <externalReference r:id="rId8"/>
    <externalReference r:id="rId9"/>
  </externalReferences>
  <definedNames>
    <definedName name="BDI.Opcao" hidden="1">[1]DADOS!$F$18</definedName>
    <definedName name="BDI.TipoObra" hidden="1">[1]BDI!$A$141:$A$149</definedName>
    <definedName name="DESONERACAO" hidden="1">IF(OR(Import.Desoneracao="DESONERADO",Import.Desoneracao="SIM"),"SIM","NÃO")</definedName>
    <definedName name="Import.Desoneracao" hidden="1">OFFSET([1]DADOS!$G$18,0,-1)</definedName>
    <definedName name="Import.Município" hidden="1">[1]DADOS!$F$6</definedName>
    <definedName name="Import.RespOrçamento" hidden="1">[1]DADOS!$F$22:$F$24</definedName>
    <definedName name="ORÇAMENTO.CustoUnitario" hidden="1">ROUND(ORÇAMENTO!#REF!,15-13*ORÇAMENTO!$Q$9)</definedName>
    <definedName name="ORÇAMENTO.PrecoUnitarioLicitado" hidden="1">ORÇAMENTO!$W1</definedName>
    <definedName name="TIPOORCAMENTO" hidden="1">IF(VALUE([2]MENU!$O$3)=2,"Licitado","Proposto")</definedName>
  </definedNames>
  <calcPr calcId="191029"/>
</workbook>
</file>

<file path=xl/calcChain.xml><?xml version="1.0" encoding="utf-8"?>
<calcChain xmlns="http://schemas.openxmlformats.org/spreadsheetml/2006/main">
  <c r="D39" i="9" l="1"/>
  <c r="D38" i="9"/>
  <c r="D37" i="9"/>
  <c r="D36" i="9"/>
  <c r="D35" i="9"/>
  <c r="D31" i="9"/>
  <c r="D29" i="9"/>
  <c r="D28" i="9"/>
  <c r="D27" i="9"/>
  <c r="D26" i="9"/>
  <c r="D25" i="9"/>
  <c r="D23" i="9"/>
  <c r="D22" i="9"/>
  <c r="D20" i="9"/>
  <c r="D19" i="9"/>
  <c r="D18" i="9"/>
  <c r="D16" i="9"/>
  <c r="D15" i="9"/>
  <c r="D14" i="9"/>
  <c r="D13" i="9"/>
  <c r="D12" i="9"/>
  <c r="D11" i="9"/>
  <c r="D10" i="9"/>
  <c r="D8" i="9"/>
  <c r="D7" i="9"/>
  <c r="D6" i="9"/>
  <c r="D5" i="9"/>
  <c r="D4" i="9"/>
  <c r="D3" i="9"/>
  <c r="D2" i="9"/>
  <c r="D1" i="9"/>
  <c r="H25" i="1"/>
  <c r="H34" i="1"/>
  <c r="H33" i="1"/>
  <c r="H32" i="1"/>
  <c r="H24" i="1" l="1"/>
  <c r="H43" i="1"/>
  <c r="H51" i="1"/>
  <c r="H53" i="1"/>
  <c r="H52" i="1"/>
  <c r="H50" i="1"/>
  <c r="H49" i="1"/>
  <c r="H45" i="1"/>
  <c r="H42" i="1"/>
  <c r="H41" i="1"/>
  <c r="H40" i="1"/>
  <c r="H39" i="1"/>
  <c r="H37" i="1"/>
  <c r="H36" i="1"/>
  <c r="H30" i="1"/>
  <c r="H28" i="1"/>
  <c r="H29" i="1"/>
  <c r="H27" i="1"/>
  <c r="H26" i="1"/>
  <c r="H19" i="1"/>
  <c r="H18" i="1"/>
  <c r="H17" i="1"/>
  <c r="H16" i="1"/>
  <c r="H15" i="1"/>
  <c r="H22" i="1"/>
  <c r="H21" i="1"/>
  <c r="H20" i="1"/>
  <c r="C18" i="2"/>
  <c r="C17" i="2"/>
  <c r="C16" i="2"/>
  <c r="C15" i="2"/>
  <c r="C20" i="2"/>
  <c r="C19" i="2"/>
  <c r="D9" i="6"/>
  <c r="H10" i="5" l="1"/>
  <c r="B10" i="2"/>
  <c r="F22" i="5" l="1"/>
  <c r="H13" i="8"/>
  <c r="H14" i="8"/>
  <c r="H15" i="8"/>
  <c r="F25" i="5"/>
  <c r="D11" i="8"/>
  <c r="F25" i="8"/>
  <c r="F22" i="8" s="1"/>
  <c r="F12" i="8" s="1"/>
  <c r="H12" i="8" s="1"/>
  <c r="D12" i="8"/>
  <c r="F258" i="5"/>
  <c r="C14" i="2"/>
  <c r="C13" i="5"/>
  <c r="C14" i="5"/>
  <c r="C15" i="5"/>
  <c r="C16" i="5"/>
  <c r="C17" i="5"/>
  <c r="C18" i="5"/>
  <c r="C19" i="5"/>
  <c r="C20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14" i="5"/>
  <c r="F15" i="5"/>
  <c r="F16" i="5"/>
  <c r="F17" i="5"/>
  <c r="F18" i="5"/>
  <c r="F19" i="5"/>
  <c r="F20" i="5"/>
  <c r="F21" i="5"/>
  <c r="F23" i="5"/>
  <c r="F24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6" i="5"/>
  <c r="F67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81" i="5"/>
  <c r="F282" i="5"/>
  <c r="F283" i="5"/>
  <c r="F284" i="5"/>
  <c r="F285" i="5"/>
  <c r="F286" i="5"/>
  <c r="F287" i="5"/>
  <c r="F288" i="5"/>
  <c r="F289" i="5"/>
  <c r="F290" i="5"/>
  <c r="F291" i="5"/>
  <c r="F14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21" i="5"/>
  <c r="C22" i="5"/>
  <c r="C23" i="5"/>
  <c r="C24" i="5"/>
  <c r="C25" i="5"/>
  <c r="F20" i="8" l="1"/>
  <c r="F65" i="5"/>
  <c r="F278" i="5"/>
  <c r="F195" i="5"/>
  <c r="F210" i="5"/>
  <c r="F68" i="5"/>
  <c r="F213" i="5"/>
  <c r="F208" i="5"/>
  <c r="C12" i="8"/>
  <c r="B12" i="8"/>
  <c r="C122" i="5"/>
  <c r="F9" i="8"/>
  <c r="F7" i="8"/>
  <c r="A9" i="8"/>
  <c r="A8" i="8"/>
  <c r="A7" i="8"/>
  <c r="F194" i="5" l="1"/>
  <c r="F193" i="5"/>
  <c r="F277" i="5"/>
  <c r="F211" i="5"/>
  <c r="F209" i="5"/>
  <c r="I10" i="2"/>
  <c r="F279" i="5" l="1"/>
  <c r="F212" i="5" l="1"/>
  <c r="F280" i="5"/>
  <c r="B8" i="2"/>
  <c r="D10" i="6" l="1"/>
  <c r="I10" i="5"/>
  <c r="G8" i="5"/>
  <c r="B10" i="5"/>
  <c r="B9" i="5"/>
  <c r="B8" i="5"/>
  <c r="B11" i="4"/>
  <c r="G8" i="4"/>
  <c r="B10" i="4"/>
  <c r="B8" i="4"/>
  <c r="I15" i="4"/>
  <c r="I19" i="4"/>
  <c r="B9" i="2"/>
  <c r="H25" i="4" l="1"/>
  <c r="I27" i="1" l="1"/>
  <c r="J27" i="1" s="1"/>
  <c r="I52" i="1"/>
  <c r="J52" i="1" s="1"/>
  <c r="I20" i="1"/>
  <c r="J20" i="1" s="1"/>
  <c r="I30" i="1"/>
  <c r="J30" i="1" s="1"/>
  <c r="I53" i="1"/>
  <c r="J53" i="1" s="1"/>
  <c r="I41" i="1"/>
  <c r="J41" i="1" s="1"/>
  <c r="I32" i="1"/>
  <c r="J32" i="1" s="1"/>
  <c r="I46" i="1"/>
  <c r="J46" i="1" s="1"/>
  <c r="I43" i="1"/>
  <c r="J43" i="1" s="1"/>
  <c r="I26" i="1"/>
  <c r="J26" i="1" s="1"/>
  <c r="I15" i="1"/>
  <c r="J15" i="1" s="1"/>
  <c r="I28" i="1"/>
  <c r="J28" i="1" s="1"/>
  <c r="I39" i="1"/>
  <c r="J39" i="1" s="1"/>
  <c r="I55" i="1"/>
  <c r="J55" i="1" s="1"/>
  <c r="I37" i="1"/>
  <c r="J37" i="1" s="1"/>
  <c r="I50" i="1"/>
  <c r="J50" i="1" s="1"/>
  <c r="I36" i="1"/>
  <c r="J36" i="1" s="1"/>
  <c r="I40" i="1"/>
  <c r="J40" i="1" s="1"/>
  <c r="I21" i="1"/>
  <c r="J21" i="1" s="1"/>
  <c r="I45" i="1"/>
  <c r="J45" i="1" s="1"/>
  <c r="I49" i="1"/>
  <c r="J49" i="1" s="1"/>
  <c r="I42" i="1"/>
  <c r="J42" i="1" s="1"/>
  <c r="I34" i="1"/>
  <c r="J34" i="1" s="1"/>
  <c r="I25" i="1"/>
  <c r="J25" i="1" s="1"/>
  <c r="I17" i="1"/>
  <c r="J17" i="1" s="1"/>
  <c r="I47" i="1"/>
  <c r="J47" i="1" s="1"/>
  <c r="I44" i="1"/>
  <c r="J44" i="1" s="1"/>
  <c r="I56" i="1"/>
  <c r="J56" i="1" s="1"/>
  <c r="I16" i="1"/>
  <c r="J16" i="1" s="1"/>
  <c r="I29" i="1"/>
  <c r="J29" i="1" s="1"/>
  <c r="I18" i="1"/>
  <c r="J18" i="1" s="1"/>
  <c r="I24" i="1"/>
  <c r="J24" i="1" s="1"/>
  <c r="I19" i="1"/>
  <c r="J19" i="1" s="1"/>
  <c r="I51" i="1"/>
  <c r="J51" i="1" s="1"/>
  <c r="I33" i="1"/>
  <c r="J33" i="1" s="1"/>
  <c r="I22" i="1"/>
  <c r="J22" i="1" s="1"/>
  <c r="J35" i="1" l="1"/>
  <c r="D17" i="2" s="1"/>
  <c r="I17" i="2" s="1"/>
  <c r="J31" i="1"/>
  <c r="D16" i="2" s="1"/>
  <c r="I16" i="2" s="1"/>
  <c r="J54" i="1"/>
  <c r="D20" i="2" s="1"/>
  <c r="I20" i="2" s="1"/>
  <c r="J38" i="1"/>
  <c r="D18" i="2" s="1"/>
  <c r="I18" i="2" s="1"/>
  <c r="J14" i="1"/>
  <c r="D14" i="2" s="1"/>
  <c r="J23" i="1"/>
  <c r="J48" i="1"/>
  <c r="D19" i="2" s="1"/>
  <c r="I19" i="2" s="1"/>
  <c r="D15" i="2" l="1"/>
  <c r="I15" i="2" s="1"/>
  <c r="H58" i="1"/>
  <c r="K58" i="1" s="1"/>
  <c r="H21" i="2"/>
  <c r="I14" i="2"/>
  <c r="F21" i="2" l="1"/>
  <c r="D21" i="2"/>
  <c r="E18" i="2" s="1"/>
  <c r="G21" i="2"/>
  <c r="I21" i="2" s="1"/>
  <c r="K15" i="1"/>
  <c r="K37" i="1"/>
  <c r="K40" i="1"/>
  <c r="K46" i="1"/>
  <c r="K50" i="1"/>
  <c r="K48" i="1"/>
  <c r="K30" i="1"/>
  <c r="K21" i="1"/>
  <c r="K19" i="1"/>
  <c r="K35" i="1"/>
  <c r="K33" i="1"/>
  <c r="K38" i="1"/>
  <c r="K18" i="1"/>
  <c r="K14" i="1"/>
  <c r="F13" i="6"/>
  <c r="K54" i="1"/>
  <c r="K43" i="1"/>
  <c r="K51" i="1"/>
  <c r="K22" i="1"/>
  <c r="K29" i="1"/>
  <c r="K20" i="1"/>
  <c r="K53" i="1"/>
  <c r="K25" i="1"/>
  <c r="K27" i="1"/>
  <c r="K39" i="1"/>
  <c r="K32" i="1"/>
  <c r="K56" i="1"/>
  <c r="K17" i="1"/>
  <c r="K55" i="1"/>
  <c r="K24" i="1"/>
  <c r="K47" i="1"/>
  <c r="K31" i="1"/>
  <c r="K52" i="1"/>
  <c r="K28" i="1"/>
  <c r="K34" i="1"/>
  <c r="K36" i="1"/>
  <c r="K26" i="1"/>
  <c r="K49" i="1"/>
  <c r="K44" i="1"/>
  <c r="K41" i="1"/>
  <c r="K45" i="1"/>
  <c r="K42" i="1"/>
  <c r="K16" i="1"/>
  <c r="K23" i="1"/>
  <c r="E15" i="2"/>
  <c r="F23" i="2"/>
  <c r="G23" i="2" l="1"/>
  <c r="H23" i="2" s="1"/>
  <c r="I23" i="2" s="1"/>
  <c r="E14" i="2"/>
  <c r="E20" i="2"/>
  <c r="E19" i="2"/>
  <c r="E17" i="2"/>
  <c r="H22" i="2" s="1"/>
  <c r="E16" i="2"/>
  <c r="G22" i="2"/>
  <c r="F22" i="2"/>
  <c r="F24" i="2" s="1"/>
  <c r="E21" i="2" l="1"/>
  <c r="G24" i="2"/>
  <c r="H24" i="2" s="1"/>
  <c r="I24" i="2" s="1"/>
  <c r="I22" i="2"/>
</calcChain>
</file>

<file path=xl/sharedStrings.xml><?xml version="1.0" encoding="utf-8"?>
<sst xmlns="http://schemas.openxmlformats.org/spreadsheetml/2006/main" count="458" uniqueCount="211">
  <si>
    <t>DESCRIÇÃO</t>
  </si>
  <si>
    <t>TOTAL</t>
  </si>
  <si>
    <t>PREFEITURA MUNICIPAL DE MOCOCA</t>
  </si>
  <si>
    <t>Rua XV de Novembro, 360 - Centro - Mococa - São Paulo</t>
  </si>
  <si>
    <t>Tel: (19) 3656 - 9800</t>
  </si>
  <si>
    <t>Portal da Cidadania: www.mococa.sp.gov.br</t>
  </si>
  <si>
    <t>FONTE</t>
  </si>
  <si>
    <t>CÓDIGO</t>
  </si>
  <si>
    <t>ITEM</t>
  </si>
  <si>
    <t>1.1</t>
  </si>
  <si>
    <t>1.2</t>
  </si>
  <si>
    <t>3.1</t>
  </si>
  <si>
    <t>2.1</t>
  </si>
  <si>
    <t>2.2</t>
  </si>
  <si>
    <t>3.2</t>
  </si>
  <si>
    <t>2.3</t>
  </si>
  <si>
    <t>DESCRIÇÃO DOS SERVIÇOS</t>
  </si>
  <si>
    <t>%</t>
  </si>
  <si>
    <t>Total em R$</t>
  </si>
  <si>
    <t>Total em %</t>
  </si>
  <si>
    <t>Total acumulado em R$</t>
  </si>
  <si>
    <t>Total acumulado em %</t>
  </si>
  <si>
    <t>ISS</t>
  </si>
  <si>
    <t>VALOR DOS SERVIÇOS</t>
  </si>
  <si>
    <t>SERVIÇOS A SEREM EXECUTADOS POR PERIODO</t>
  </si>
  <si>
    <t xml:space="preserve">TOTAL </t>
  </si>
  <si>
    <t>CFF- CRONOGRAMA FÍSICO FINANCEIRO</t>
  </si>
  <si>
    <t>PLANILHA ANALÍTICA DO BDI</t>
  </si>
  <si>
    <t xml:space="preserve">ITEM </t>
  </si>
  <si>
    <t>3.3</t>
  </si>
  <si>
    <t>Administração central</t>
  </si>
  <si>
    <t xml:space="preserve">Impostos e Taxas </t>
  </si>
  <si>
    <t>PIS</t>
  </si>
  <si>
    <t>Cofins</t>
  </si>
  <si>
    <t>Taxa de Risco</t>
  </si>
  <si>
    <t>Seguro</t>
  </si>
  <si>
    <t>Risco</t>
  </si>
  <si>
    <t>Garantia</t>
  </si>
  <si>
    <t>Dispesa Financeira</t>
  </si>
  <si>
    <t>Lucro</t>
  </si>
  <si>
    <t xml:space="preserve">BDI TOTAL </t>
  </si>
  <si>
    <t>SERVIÇO</t>
  </si>
  <si>
    <t>CÁLCULO</t>
  </si>
  <si>
    <t>Descrição do cálculo</t>
  </si>
  <si>
    <t>MC- MEMORIAL DE CÁLCULO</t>
  </si>
  <si>
    <t>DADOS E INFORMAÇÕES DO EMPREENDIMENTO</t>
  </si>
  <si>
    <t xml:space="preserve">VALOR DE REPASSE </t>
  </si>
  <si>
    <t>R$ XXXXX,XX</t>
  </si>
  <si>
    <t xml:space="preserve">VALOR DE CONTRAPARTIDA </t>
  </si>
  <si>
    <t xml:space="preserve">RESPONSAVÊL TÉCNICO </t>
  </si>
  <si>
    <t>CREA / CAU</t>
  </si>
  <si>
    <t xml:space="preserve">REGIME PREVIDENCIÁRIO PREVISTO PARA OBRA </t>
  </si>
  <si>
    <t xml:space="preserve">DATA BASE </t>
  </si>
  <si>
    <t>CARGO / FUNÇÃO</t>
  </si>
  <si>
    <t>LICITAÇÃO</t>
  </si>
  <si>
    <t>DATA DE EMISSÃO DA LICITAÇÃO: XX/XX/XXXX</t>
  </si>
  <si>
    <t>Nº DE CONTRATO COM A EMPRESA : XXX/20XX</t>
  </si>
  <si>
    <t xml:space="preserve">NOME DA EMPRESA: </t>
  </si>
  <si>
    <t xml:space="preserve">CNPJ DA EMPRESA: </t>
  </si>
  <si>
    <t xml:space="preserve">TIPO DE LICITAÇÃO : </t>
  </si>
  <si>
    <t xml:space="preserve">ART Nº </t>
  </si>
  <si>
    <t>ACOMPANHAMENTO</t>
  </si>
  <si>
    <t xml:space="preserve">1ª MEDIÇÃO </t>
  </si>
  <si>
    <t xml:space="preserve">2ª MEDIÇÃO </t>
  </si>
  <si>
    <t xml:space="preserve">3ª MEDIÇÃO </t>
  </si>
  <si>
    <t xml:space="preserve">4ª MEDIÇÃO </t>
  </si>
  <si>
    <t xml:space="preserve">MEDIÇÃO Nº </t>
  </si>
  <si>
    <t>VALOR MEDIDO NO PERIODO</t>
  </si>
  <si>
    <t>DATA DA MEDIÇÃO</t>
  </si>
  <si>
    <t>XX/XX/XXXX</t>
  </si>
  <si>
    <r>
      <t xml:space="preserve">Obs: </t>
    </r>
    <r>
      <rPr>
        <sz val="11"/>
        <color rgb="FFFF0000"/>
        <rFont val="Calibri"/>
        <family val="2"/>
        <scheme val="minor"/>
      </rPr>
      <t xml:space="preserve">"teve termo aditivo de prazo", teve termo aditivo de valor", obra paralizada de tal a tal dia. Obra finalizada tal data </t>
    </r>
  </si>
  <si>
    <t>UNID.</t>
  </si>
  <si>
    <t>QUANTIDADE</t>
  </si>
  <si>
    <t>SECRETARIA MUNICIPAL DE ENGENHARIA E INFRAESTRUTURA URBANA</t>
  </si>
  <si>
    <t>DESONERADO</t>
  </si>
  <si>
    <t>1.3</t>
  </si>
  <si>
    <t>CDHU</t>
  </si>
  <si>
    <t>M</t>
  </si>
  <si>
    <t>UND</t>
  </si>
  <si>
    <t>MÊS 01</t>
  </si>
  <si>
    <t>MÊS 02</t>
  </si>
  <si>
    <t>M3</t>
  </si>
  <si>
    <t>COMP01</t>
  </si>
  <si>
    <t>06.01.020</t>
  </si>
  <si>
    <t>BDI 19,60%</t>
  </si>
  <si>
    <t>KG</t>
  </si>
  <si>
    <t>VALOR UNITÁRIO</t>
  </si>
  <si>
    <t>VALOR TOTAL COM BDI</t>
  </si>
  <si>
    <t>VALOR UNITARIO COM BDI</t>
  </si>
  <si>
    <t>QUADRO DE COMPOSIÇÕES</t>
  </si>
  <si>
    <t>COT01</t>
  </si>
  <si>
    <t>COTAÇÃO</t>
  </si>
  <si>
    <t>COT02</t>
  </si>
  <si>
    <t>COT03</t>
  </si>
  <si>
    <t>1.4</t>
  </si>
  <si>
    <t>1.5</t>
  </si>
  <si>
    <t>M2</t>
  </si>
  <si>
    <t>11.18.040</t>
  </si>
  <si>
    <t>11.01.130</t>
  </si>
  <si>
    <t>Escavação manual em solo de 1ª e 2ª categoria em vala ou cava até 1,5 m</t>
  </si>
  <si>
    <t>Guia Jardim Concreto 20x100x4cm e mão de obra necessária para instalação</t>
  </si>
  <si>
    <t>Total (sem BDI)</t>
  </si>
  <si>
    <t>Referência</t>
  </si>
  <si>
    <t>Guia Jardim Concreto 20x100x4cm Cinza - Irmãos Oliveira | Artefatos de Cimento para Construção Civil</t>
  </si>
  <si>
    <t>Guias de Concreto Para Jardins e Calçadas</t>
  </si>
  <si>
    <t>AG DIAS ARTEFATOS (Mococa) - 80x20x4</t>
  </si>
  <si>
    <t>SINAPI</t>
  </si>
  <si>
    <t>AJUDANTE DE PEDREIRO COM ENCARGOS COMPLEMENTARES</t>
  </si>
  <si>
    <t>H</t>
  </si>
  <si>
    <t>Quantidade / metro</t>
  </si>
  <si>
    <t>PEDREIRO COM ENCARGOS COMPLEMENTARES</t>
  </si>
  <si>
    <t>Valor Unitário</t>
  </si>
  <si>
    <t>Valor sem BDI</t>
  </si>
  <si>
    <r>
      <rPr>
        <b/>
        <i/>
        <sz val="10"/>
        <color theme="1"/>
        <rFont val="Calibri"/>
        <family val="2"/>
        <scheme val="minor"/>
      </rPr>
      <t>FONTE/DATA BASE: CDHU 199 sem desoneração e SINAPI 09/2025</t>
    </r>
    <r>
      <rPr>
        <i/>
        <sz val="10"/>
        <color theme="1"/>
        <rFont val="Calibri"/>
        <family val="2"/>
        <scheme val="minor"/>
      </rPr>
      <t xml:space="preserve">                            </t>
    </r>
  </si>
  <si>
    <t>CDHU 199 - AGO 2025 e SINAPI SET 2025</t>
  </si>
  <si>
    <t>QTDD</t>
  </si>
  <si>
    <t>EMÍLIO MARCOS DE SOUZA</t>
  </si>
  <si>
    <t>ENGENHEIRO CIVIL</t>
  </si>
  <si>
    <t>Mococa, 19 de dezembro de 2025</t>
  </si>
  <si>
    <t>SERVIÇOS PRELIMINARES</t>
  </si>
  <si>
    <t>05.10.020</t>
  </si>
  <si>
    <t>Transporte de solo de 1ª e 2ª categoria por caminhão até o 2° km</t>
  </si>
  <si>
    <t>07.01.020</t>
  </si>
  <si>
    <t>Escavação e carga mecanizada em solo de 1ª categoria, em campo aberto</t>
  </si>
  <si>
    <t>05.10.010</t>
  </si>
  <si>
    <t>Carregamento mecanizado de solo de 1ª e 2ª categoria</t>
  </si>
  <si>
    <t>07.11.020</t>
  </si>
  <si>
    <t>Reaterro compactado mecanizado de vala ou cava com compactador</t>
  </si>
  <si>
    <t>08.01.060</t>
  </si>
  <si>
    <t>Escoramento de solo pontaletado</t>
  </si>
  <si>
    <t>32.20.066</t>
  </si>
  <si>
    <t>Lona plástica em polietileno, 150 micras, para camada separadora de piso/pavimento</t>
  </si>
  <si>
    <t>32.17.010</t>
  </si>
  <si>
    <t>Impermeabilização em argamassa impermeável com aditivo hidrófugo</t>
  </si>
  <si>
    <t>32.16.010</t>
  </si>
  <si>
    <t>Impermeabilização em pintura de asfalto oxidado com solventes orgânicos, sobre massa</t>
  </si>
  <si>
    <t>14.11.271</t>
  </si>
  <si>
    <t>14.20.020</t>
  </si>
  <si>
    <t>Cimalha em concreto com pingadeira</t>
  </si>
  <si>
    <t>COT</t>
  </si>
  <si>
    <t>Lastro de pedra britada (5cm)</t>
  </si>
  <si>
    <t>12.01.041</t>
  </si>
  <si>
    <t>Broca em concreto armado diâmetro de 25 cm - completa</t>
  </si>
  <si>
    <t>10.01.040</t>
  </si>
  <si>
    <t>Armadura em barra de aço CA-50 (A ou B) fyk = 500 MPa</t>
  </si>
  <si>
    <t>10.01.060</t>
  </si>
  <si>
    <t>Armadura em barra de aço CA-60 (A ou B) fyk = 600 Mpa</t>
  </si>
  <si>
    <t>Concreto usinado, fck = 25 Mpa</t>
  </si>
  <si>
    <t>11.16.040</t>
  </si>
  <si>
    <t>Lançamento e adensamento de concreto ou massa em fundação</t>
  </si>
  <si>
    <t>11.16.080</t>
  </si>
  <si>
    <t>Lançamento e adensamento de concreto ou massa por bombeamento</t>
  </si>
  <si>
    <t>ALVENARIA</t>
  </si>
  <si>
    <t>DRENAGEM</t>
  </si>
  <si>
    <t>SUPERESTRUTURA (PILARES E VIGAS)</t>
  </si>
  <si>
    <t>4.1</t>
  </si>
  <si>
    <t>4.2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</si>
  <si>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</si>
  <si>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</si>
  <si>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</si>
  <si>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</si>
  <si>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</si>
  <si>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</si>
  <si>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</si>
  <si>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</si>
  <si>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</si>
  <si>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7.1</t>
  </si>
  <si>
    <t>7.2</t>
  </si>
  <si>
    <t>46.13.100</t>
  </si>
  <si>
    <t>Tubo em polietileno de alta densidade corrugado, DN/DI= 200 mm</t>
  </si>
  <si>
    <t>46.02.070</t>
  </si>
  <si>
    <t>Tubo de PVC rígido branco PxB com virola e anel de borracha, linha esgoto série normal, DN= 100 mm, inclusive conexões</t>
  </si>
  <si>
    <t>32.17.030</t>
  </si>
  <si>
    <t>Impermeabilização em argamassa polimérica para umidade e água de percolação</t>
  </si>
  <si>
    <t>PEDREIRO COM ENCARGOS COMPLEMENTARES - ASSENTAMENTO DAS CANALETAS e CAIXA DE PASSAGEM</t>
  </si>
  <si>
    <t>AJUDANTE DE PEDREIRO COM ENCARGOS COMPLEMENTARES - ASSENTAMENTO DAS CANALETAS e CAIXA DE PASSAGEM</t>
  </si>
  <si>
    <t>5.6</t>
  </si>
  <si>
    <t>09.02.020</t>
  </si>
  <si>
    <t>Forma plana em compensado para estrutura convencional</t>
  </si>
  <si>
    <t>54.06.040</t>
  </si>
  <si>
    <t>Guia pré-moldada reta tipo PMSP 100 - fck 25 MPa</t>
  </si>
  <si>
    <t>GUIA E VEGETAÇÃO RASTEIRA</t>
  </si>
  <si>
    <t>34.02.100</t>
  </si>
  <si>
    <t>Plantio de grama esmeralda em placas (jardins e canteiros)</t>
  </si>
  <si>
    <t>2.4</t>
  </si>
  <si>
    <t>2.5</t>
  </si>
  <si>
    <t>2.6</t>
  </si>
  <si>
    <t>5.7</t>
  </si>
  <si>
    <t>5.8</t>
  </si>
  <si>
    <t>5.9</t>
  </si>
  <si>
    <t>05.08.060</t>
  </si>
  <si>
    <t>Transporte de entulho, para distâncias superiores ao 3° km até o 5° km</t>
  </si>
  <si>
    <t>1.6</t>
  </si>
  <si>
    <t>1.7</t>
  </si>
  <si>
    <t>05.08.220</t>
  </si>
  <si>
    <t>Carregamento mecanizado de entulho fragmentado, com caminhão à disposição dentro da obra, até o raio de 1 km</t>
  </si>
  <si>
    <t>1.8</t>
  </si>
  <si>
    <t>DEMOLIÇÃO DE ALVENARIA DE TIJOLO MACIÇO, DE FORMA MANUAL, SEM REAPROVEITAMENTO.</t>
  </si>
  <si>
    <t>11.04.020</t>
  </si>
  <si>
    <t>2.7</t>
  </si>
  <si>
    <t>Concreto não estrutural executado no local, mínimo 150 kg cimento /m³ (Lastro de concreto)</t>
  </si>
  <si>
    <t>FUNDAÇÃO (BROCAS E BLOCOS DE COROAMENTO)</t>
  </si>
  <si>
    <t>Alvenaria de bl. de concreto estrutural 19 cm - classe A</t>
  </si>
  <si>
    <t>6.5</t>
  </si>
  <si>
    <t>EMPREENDIMENTO : RECONSTRUÇÃO DE MURO DE ARRIMO DO PÁTIO MUNICIPAL</t>
  </si>
  <si>
    <t>LOCAL: RUA DR. MIGUEL FERREIRA DA SILVA NETO, JD SÃO LUIZ, Mococa - SP, 13735-064</t>
  </si>
  <si>
    <t>MÊS 03</t>
  </si>
  <si>
    <t>Canaleta U Calha de Concreto 33x100x29cm</t>
  </si>
  <si>
    <t>Grelha Pré-moldada de Concreto 25x100x5cm</t>
  </si>
  <si>
    <t>Caixa de passagem de concreto pré-moldada moldada no local (50x50x50cm)</t>
  </si>
  <si>
    <t>IMPERMEABILIZAÇÃO (MURO DE ARRIMO E MURO EXISTENTE)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</si>
</sst>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Gadugi"/>
      <family val="2"/>
    </font>
    <font>
      <b/>
      <sz val="8"/>
      <color theme="1" tint="0.34998626667073579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Gadugi"/>
      <family val="2"/>
    </font>
    <font>
      <b/>
      <sz val="7"/>
      <color theme="1" tint="0.34998626667073579"/>
      <name val="Times New Roman"/>
      <family val="1"/>
    </font>
    <font>
      <b/>
      <sz val="10"/>
      <color theme="1"/>
      <name val="Gadug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0" fillId="0" borderId="0" xfId="0" applyNumberFormat="1"/>
    <xf numFmtId="0" fontId="7" fillId="0" borderId="0" xfId="0" applyFont="1"/>
    <xf numFmtId="0" fontId="0" fillId="0" borderId="5" xfId="0" applyBorder="1"/>
    <xf numFmtId="0" fontId="10" fillId="0" borderId="0" xfId="4" applyFont="1" applyAlignment="1">
      <alignment vertical="center"/>
    </xf>
    <xf numFmtId="0" fontId="11" fillId="0" borderId="0" xfId="4" applyFont="1" applyAlignment="1">
      <alignment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13" xfId="0" applyBorder="1"/>
    <xf numFmtId="0" fontId="3" fillId="3" borderId="7" xfId="0" applyFont="1" applyFill="1" applyBorder="1" applyAlignment="1">
      <alignment vertical="center"/>
    </xf>
    <xf numFmtId="0" fontId="8" fillId="4" borderId="31" xfId="0" applyFont="1" applyFill="1" applyBorder="1" applyAlignment="1">
      <alignment horizontal="center" vertical="center"/>
    </xf>
    <xf numFmtId="10" fontId="13" fillId="3" borderId="15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0" fontId="13" fillId="3" borderId="7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4" fontId="24" fillId="0" borderId="1" xfId="7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5" fillId="0" borderId="1" xfId="1" applyFont="1" applyBorder="1" applyAlignment="1">
      <alignment vertical="center"/>
    </xf>
    <xf numFmtId="44" fontId="24" fillId="0" borderId="32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8" fillId="4" borderId="5" xfId="0" applyNumberFormat="1" applyFont="1" applyFill="1" applyBorder="1" applyAlignment="1">
      <alignment horizontal="center" vertical="center"/>
    </xf>
    <xf numFmtId="44" fontId="0" fillId="0" borderId="0" xfId="1" applyFont="1" applyBorder="1"/>
    <xf numFmtId="44" fontId="5" fillId="3" borderId="24" xfId="1" applyFont="1" applyFill="1" applyBorder="1" applyAlignment="1">
      <alignment vertical="center"/>
    </xf>
    <xf numFmtId="10" fontId="5" fillId="3" borderId="24" xfId="3" applyNumberFormat="1" applyFont="1" applyFill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10" fontId="2" fillId="0" borderId="0" xfId="3" applyNumberFormat="1" applyFont="1"/>
    <xf numFmtId="0" fontId="3" fillId="3" borderId="13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0" fillId="0" borderId="1" xfId="0" applyBorder="1"/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4" fontId="8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28" fillId="0" borderId="1" xfId="8" applyBorder="1"/>
    <xf numFmtId="0" fontId="3" fillId="3" borderId="5" xfId="0" applyFont="1" applyFill="1" applyBorder="1"/>
    <xf numFmtId="0" fontId="3" fillId="3" borderId="4" xfId="0" applyFont="1" applyFill="1" applyBorder="1" applyAlignment="1">
      <alignment vertical="center"/>
    </xf>
    <xf numFmtId="10" fontId="5" fillId="0" borderId="24" xfId="3" applyNumberFormat="1" applyFont="1" applyBorder="1" applyAlignment="1">
      <alignment horizontal="center" vertical="center"/>
    </xf>
    <xf numFmtId="44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3" applyNumberFormat="1" applyFont="1" applyBorder="1" applyAlignment="1">
      <alignment vertical="center"/>
    </xf>
    <xf numFmtId="9" fontId="0" fillId="0" borderId="1" xfId="3" applyFont="1" applyFill="1" applyBorder="1" applyAlignment="1">
      <alignment horizontal="center" vertical="center"/>
    </xf>
    <xf numFmtId="44" fontId="5" fillId="3" borderId="24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4" fontId="5" fillId="0" borderId="32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43" fontId="24" fillId="0" borderId="1" xfId="7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44" fontId="5" fillId="3" borderId="0" xfId="0" applyNumberFormat="1" applyFont="1" applyFill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44" fontId="5" fillId="0" borderId="19" xfId="1" applyFont="1" applyBorder="1" applyAlignment="1">
      <alignment vertical="center"/>
    </xf>
    <xf numFmtId="10" fontId="5" fillId="0" borderId="19" xfId="3" applyNumberFormat="1" applyFont="1" applyBorder="1" applyAlignment="1">
      <alignment vertical="center"/>
    </xf>
    <xf numFmtId="0" fontId="8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44" fontId="5" fillId="0" borderId="18" xfId="1" applyFont="1" applyBorder="1" applyAlignment="1">
      <alignment vertical="center"/>
    </xf>
    <xf numFmtId="10" fontId="5" fillId="0" borderId="18" xfId="3" applyNumberFormat="1" applyFont="1" applyBorder="1" applyAlignment="1">
      <alignment vertical="center"/>
    </xf>
    <xf numFmtId="44" fontId="6" fillId="3" borderId="24" xfId="0" applyNumberFormat="1" applyFont="1" applyFill="1" applyBorder="1" applyAlignment="1">
      <alignment vertical="center"/>
    </xf>
    <xf numFmtId="9" fontId="6" fillId="3" borderId="24" xfId="3" applyFont="1" applyFill="1" applyBorder="1" applyAlignment="1">
      <alignment vertical="center"/>
    </xf>
    <xf numFmtId="9" fontId="0" fillId="7" borderId="1" xfId="3" applyFont="1" applyFill="1" applyBorder="1" applyAlignment="1">
      <alignment horizontal="center" vertical="center"/>
    </xf>
    <xf numFmtId="9" fontId="0" fillId="7" borderId="19" xfId="3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8" fillId="4" borderId="21" xfId="0" applyFont="1" applyFill="1" applyBorder="1" applyAlignment="1">
      <alignment horizontal="center" vertical="center"/>
    </xf>
    <xf numFmtId="44" fontId="23" fillId="4" borderId="37" xfId="0" applyNumberFormat="1" applyFont="1" applyFill="1" applyBorder="1"/>
    <xf numFmtId="10" fontId="29" fillId="4" borderId="27" xfId="3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47" xfId="0" applyFont="1" applyFill="1" applyBorder="1"/>
    <xf numFmtId="0" fontId="13" fillId="3" borderId="47" xfId="0" applyFont="1" applyFill="1" applyBorder="1" applyAlignment="1">
      <alignment horizontal="right" vertical="center"/>
    </xf>
    <xf numFmtId="0" fontId="26" fillId="4" borderId="25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3" borderId="50" xfId="0" applyFont="1" applyFill="1" applyBorder="1" applyAlignment="1">
      <alignment horizontal="center" vertical="center"/>
    </xf>
    <xf numFmtId="44" fontId="24" fillId="0" borderId="50" xfId="1" applyFont="1" applyFill="1" applyBorder="1" applyAlignment="1">
      <alignment horizontal="center" vertical="center"/>
    </xf>
    <xf numFmtId="43" fontId="24" fillId="0" borderId="50" xfId="7" applyFont="1" applyFill="1" applyBorder="1" applyAlignment="1">
      <alignment horizontal="center" vertical="center"/>
    </xf>
    <xf numFmtId="44" fontId="24" fillId="0" borderId="51" xfId="7" applyNumberFormat="1" applyFont="1" applyFill="1" applyBorder="1" applyAlignment="1">
      <alignment horizontal="center" vertical="center"/>
    </xf>
    <xf numFmtId="44" fontId="5" fillId="0" borderId="51" xfId="1" applyFont="1" applyFill="1" applyBorder="1" applyAlignment="1">
      <alignment horizontal="center" vertical="center"/>
    </xf>
    <xf numFmtId="10" fontId="5" fillId="0" borderId="52" xfId="3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10" fontId="5" fillId="0" borderId="54" xfId="3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wrapText="1"/>
    </xf>
    <xf numFmtId="0" fontId="5" fillId="3" borderId="55" xfId="0" applyFont="1" applyFill="1" applyBorder="1" applyAlignment="1">
      <alignment horizontal="center" vertical="center"/>
    </xf>
    <xf numFmtId="44" fontId="5" fillId="0" borderId="55" xfId="1" applyFont="1" applyFill="1" applyBorder="1" applyAlignment="1">
      <alignment horizontal="center" vertical="center"/>
    </xf>
    <xf numFmtId="43" fontId="24" fillId="0" borderId="55" xfId="7" applyFont="1" applyFill="1" applyBorder="1" applyAlignment="1">
      <alignment horizontal="center" vertical="center"/>
    </xf>
    <xf numFmtId="44" fontId="24" fillId="0" borderId="55" xfId="7" applyNumberFormat="1" applyFont="1" applyFill="1" applyBorder="1" applyAlignment="1">
      <alignment horizontal="center" vertical="center"/>
    </xf>
    <xf numFmtId="10" fontId="5" fillId="0" borderId="56" xfId="3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44" fontId="5" fillId="0" borderId="50" xfId="1" applyFont="1" applyFill="1" applyBorder="1" applyAlignment="1">
      <alignment horizontal="center" vertical="center"/>
    </xf>
    <xf numFmtId="44" fontId="24" fillId="0" borderId="57" xfId="7" applyNumberFormat="1" applyFont="1" applyFill="1" applyBorder="1" applyAlignment="1">
      <alignment horizontal="center" vertical="center"/>
    </xf>
    <xf numFmtId="44" fontId="5" fillId="0" borderId="57" xfId="1" applyFont="1" applyFill="1" applyBorder="1" applyAlignment="1">
      <alignment horizontal="center" vertical="center"/>
    </xf>
    <xf numFmtId="165" fontId="5" fillId="0" borderId="58" xfId="3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41" xfId="0" applyFont="1" applyFill="1" applyBorder="1" applyAlignment="1">
      <alignment horizontal="right" vertical="center"/>
    </xf>
    <xf numFmtId="0" fontId="8" fillId="4" borderId="5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10" fontId="5" fillId="2" borderId="54" xfId="3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10" fontId="5" fillId="2" borderId="55" xfId="3" applyNumberFormat="1" applyFont="1" applyFill="1" applyBorder="1" applyAlignment="1">
      <alignment horizontal="center" vertical="center"/>
    </xf>
    <xf numFmtId="10" fontId="5" fillId="2" borderId="56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44" fontId="5" fillId="0" borderId="9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44" fontId="5" fillId="0" borderId="9" xfId="1" applyFont="1" applyFill="1" applyBorder="1" applyAlignment="1">
      <alignment horizontal="center"/>
    </xf>
    <xf numFmtId="44" fontId="5" fillId="0" borderId="11" xfId="1" applyFont="1" applyFill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/>
    </xf>
    <xf numFmtId="0" fontId="13" fillId="3" borderId="4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right" vertical="center"/>
    </xf>
    <xf numFmtId="0" fontId="13" fillId="3" borderId="45" xfId="0" applyFont="1" applyFill="1" applyBorder="1" applyAlignment="1">
      <alignment horizontal="right" vertical="center"/>
    </xf>
    <xf numFmtId="10" fontId="13" fillId="3" borderId="47" xfId="0" applyNumberFormat="1" applyFont="1" applyFill="1" applyBorder="1" applyAlignment="1">
      <alignment horizontal="right" vertical="center"/>
    </xf>
    <xf numFmtId="10" fontId="13" fillId="3" borderId="48" xfId="0" applyNumberFormat="1" applyFont="1" applyFill="1" applyBorder="1" applyAlignment="1">
      <alignment horizontal="righ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0" xfId="0" applyFont="1" applyBorder="1" applyAlignment="1">
      <alignment horizontal="center" vertical="top"/>
    </xf>
    <xf numFmtId="0" fontId="18" fillId="0" borderId="41" xfId="0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44" fontId="6" fillId="5" borderId="21" xfId="1" applyFont="1" applyFill="1" applyBorder="1" applyAlignment="1">
      <alignment horizontal="center" vertical="center"/>
    </xf>
    <xf numFmtId="44" fontId="6" fillId="5" borderId="23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6" fillId="3" borderId="21" xfId="0" applyNumberFormat="1" applyFont="1" applyFill="1" applyBorder="1" applyAlignment="1">
      <alignment horizontal="center" vertical="center"/>
    </xf>
    <xf numFmtId="44" fontId="6" fillId="3" borderId="2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4" fontId="5" fillId="0" borderId="8" xfId="1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39" xfId="0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right" vertical="center"/>
    </xf>
    <xf numFmtId="0" fontId="3" fillId="3" borderId="48" xfId="0" applyFont="1" applyFill="1" applyBorder="1" applyAlignment="1">
      <alignment horizontal="right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/>
    </xf>
    <xf numFmtId="0" fontId="13" fillId="3" borderId="47" xfId="0" applyFont="1" applyFill="1" applyBorder="1" applyAlignment="1">
      <alignment horizontal="left" vertical="center"/>
    </xf>
    <xf numFmtId="0" fontId="13" fillId="3" borderId="3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10" fontId="6" fillId="3" borderId="26" xfId="3" applyNumberFormat="1" applyFont="1" applyFill="1" applyBorder="1" applyAlignment="1">
      <alignment horizontal="center" vertical="center"/>
    </xf>
    <xf numFmtId="10" fontId="6" fillId="3" borderId="27" xfId="3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4" fontId="13" fillId="3" borderId="4" xfId="0" applyNumberFormat="1" applyFont="1" applyFill="1" applyBorder="1" applyAlignment="1">
      <alignment horizontal="right" vertical="center"/>
    </xf>
    <xf numFmtId="14" fontId="13" fillId="3" borderId="1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0" fontId="13" fillId="3" borderId="5" xfId="0" applyNumberFormat="1" applyFont="1" applyFill="1" applyBorder="1" applyAlignment="1">
      <alignment horizontal="right" vertical="center"/>
    </xf>
    <xf numFmtId="10" fontId="13" fillId="3" borderId="32" xfId="0" applyNumberFormat="1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</cellXfs>
  <cellStyles count="12">
    <cellStyle name="Hiperlink" xfId="8" builtinId="8"/>
    <cellStyle name="Moeda" xfId="1" builtinId="4"/>
    <cellStyle name="Moeda 2" xfId="6" xr:uid="{00000000-0005-0000-0000-000001000000}"/>
    <cellStyle name="Moeda 3" xfId="10" xr:uid="{0F20C3FB-3E40-4BFB-9E74-A45DE5828FCF}"/>
    <cellStyle name="Normal" xfId="0" builtinId="0"/>
    <cellStyle name="Normal 2" xfId="4" xr:uid="{00000000-0005-0000-0000-000003000000}"/>
    <cellStyle name="Porcentagem" xfId="3" builtinId="5"/>
    <cellStyle name="Porcentagem 2" xfId="5" xr:uid="{00000000-0005-0000-0000-000005000000}"/>
    <cellStyle name="Vírgula" xfId="7" builtinId="3"/>
    <cellStyle name="Vírgula 2" xfId="2" xr:uid="{00000000-0005-0000-0000-000007000000}"/>
    <cellStyle name="Vírgula 2 2" xfId="11" xr:uid="{C92A3299-FD67-4B32-9B4A-D4E85EBE3EEF}"/>
    <cellStyle name="Vírgula 3" xfId="9" xr:uid="{23F74F41-34BF-4795-A34E-A12327D4D36F}"/>
  </cellStyles>
  <dxfs count="0"/>
  <tableStyles count="0" defaultTableStyle="TableStyleMedium9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112063</xdr:rowOff>
    </xdr:from>
    <xdr:to>
      <xdr:col>3</xdr:col>
      <xdr:colOff>266700</xdr:colOff>
      <xdr:row>5</xdr:row>
      <xdr:rowOff>105714</xdr:rowOff>
    </xdr:to>
    <xdr:pic>
      <xdr:nvPicPr>
        <xdr:cNvPr id="2" name="Imagem 1" descr="brasaoRodap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180974" y="216838"/>
          <a:ext cx="904876" cy="76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47627</xdr:rowOff>
    </xdr:from>
    <xdr:to>
      <xdr:col>3</xdr:col>
      <xdr:colOff>53119</xdr:colOff>
      <xdr:row>5</xdr:row>
      <xdr:rowOff>123520</xdr:rowOff>
    </xdr:to>
    <xdr:pic>
      <xdr:nvPicPr>
        <xdr:cNvPr id="2" name="Imagem 1" descr="brasaoRodap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133349" y="123827"/>
          <a:ext cx="929420" cy="856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17806</xdr:colOff>
      <xdr:row>56</xdr:row>
      <xdr:rowOff>46366</xdr:rowOff>
    </xdr:from>
    <xdr:ext cx="2243345" cy="583113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4067" y="10788909"/>
          <a:ext cx="2243345" cy="5831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BR" sz="900"/>
            <a:t>Obs: O valor total presente nesta planilha engloba o valor de, material / matéria prima e BDI.</a:t>
          </a:r>
        </a:p>
      </xdr:txBody>
    </xdr:sp>
    <xdr:clientData/>
  </xdr:oneCellAnchor>
  <xdr:oneCellAnchor>
    <xdr:from>
      <xdr:col>4</xdr:col>
      <xdr:colOff>274704</xdr:colOff>
      <xdr:row>66</xdr:row>
      <xdr:rowOff>80749</xdr:rowOff>
    </xdr:from>
    <xdr:ext cx="2502040" cy="73840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7279" y="19426024"/>
          <a:ext cx="2502040" cy="738401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EMÍLIO</a:t>
          </a:r>
          <a:r>
            <a:rPr lang="pt-BR" sz="1200" b="1" baseline="0">
              <a:latin typeface="+mn-lt"/>
            </a:rPr>
            <a:t> MARCOS DE SOUZA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ENGENHEIRO</a:t>
          </a:r>
          <a:r>
            <a:rPr lang="pt-BR" sz="1000" baseline="0">
              <a:latin typeface="+mn-lt"/>
            </a:rPr>
            <a:t> CIVIL</a:t>
          </a:r>
        </a:p>
        <a:p>
          <a:pPr algn="ctr"/>
          <a:r>
            <a:rPr lang="pt-BR" sz="1000" baseline="0">
              <a:latin typeface="+mn-lt"/>
            </a:rPr>
            <a:t>CREA-SP 5071741862</a:t>
          </a:r>
        </a:p>
      </xdr:txBody>
    </xdr:sp>
    <xdr:clientData/>
  </xdr:oneCellAnchor>
  <xdr:oneCellAnchor>
    <xdr:from>
      <xdr:col>6</xdr:col>
      <xdr:colOff>371475</xdr:colOff>
      <xdr:row>66</xdr:row>
      <xdr:rowOff>85725</xdr:rowOff>
    </xdr:from>
    <xdr:ext cx="2502040" cy="64770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B702D16-D50E-4658-A3E3-89DD1781C937}"/>
            </a:ext>
          </a:extLst>
        </xdr:cNvPr>
        <xdr:cNvSpPr txBox="1"/>
      </xdr:nvSpPr>
      <xdr:spPr>
        <a:xfrm>
          <a:off x="5381625" y="19431000"/>
          <a:ext cx="2502040" cy="647700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FABIO</a:t>
          </a:r>
          <a:r>
            <a:rPr lang="pt-BR" sz="1200" b="1" baseline="0">
              <a:latin typeface="+mn-lt"/>
            </a:rPr>
            <a:t> HENRIQUE MAZIEIRO GIGLIO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Secretário</a:t>
          </a:r>
          <a:r>
            <a:rPr lang="pt-BR" sz="1000" baseline="0">
              <a:latin typeface="+mn-lt"/>
            </a:rPr>
            <a:t> Municipal de Engenharia e Infraestrutura Ubana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28575</xdr:rowOff>
    </xdr:from>
    <xdr:to>
      <xdr:col>2</xdr:col>
      <xdr:colOff>783462</xdr:colOff>
      <xdr:row>5</xdr:row>
      <xdr:rowOff>142875</xdr:rowOff>
    </xdr:to>
    <xdr:pic>
      <xdr:nvPicPr>
        <xdr:cNvPr id="8" name="Imagem 7" descr="brasaoRodape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190500" y="133350"/>
          <a:ext cx="1040637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274704</xdr:colOff>
      <xdr:row>28</xdr:row>
      <xdr:rowOff>80749</xdr:rowOff>
    </xdr:from>
    <xdr:ext cx="2502040" cy="64315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74F2369-ADFB-437C-B981-818DA999E435}"/>
            </a:ext>
          </a:extLst>
        </xdr:cNvPr>
        <xdr:cNvSpPr txBox="1"/>
      </xdr:nvSpPr>
      <xdr:spPr>
        <a:xfrm>
          <a:off x="722379" y="5719549"/>
          <a:ext cx="2502040" cy="643151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EMÍLIO</a:t>
          </a:r>
          <a:r>
            <a:rPr lang="pt-BR" sz="1200" b="1" baseline="0">
              <a:latin typeface="+mn-lt"/>
            </a:rPr>
            <a:t> MARCOS DE SOUZA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ENGENHEIRO</a:t>
          </a:r>
          <a:r>
            <a:rPr lang="pt-BR" sz="1000" baseline="0">
              <a:latin typeface="+mn-lt"/>
            </a:rPr>
            <a:t> CIVIL</a:t>
          </a:r>
        </a:p>
        <a:p>
          <a:pPr algn="ctr"/>
          <a:r>
            <a:rPr lang="pt-BR" sz="1000" baseline="0">
              <a:latin typeface="+mn-lt"/>
            </a:rPr>
            <a:t>CREA-SP 5071741862</a:t>
          </a:r>
        </a:p>
      </xdr:txBody>
    </xdr:sp>
    <xdr:clientData/>
  </xdr:oneCellAnchor>
  <xdr:oneCellAnchor>
    <xdr:from>
      <xdr:col>5</xdr:col>
      <xdr:colOff>114300</xdr:colOff>
      <xdr:row>28</xdr:row>
      <xdr:rowOff>57150</xdr:rowOff>
    </xdr:from>
    <xdr:ext cx="2502040" cy="64770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EE4C645-DAB3-4669-949D-C2E1E0027238}"/>
            </a:ext>
          </a:extLst>
        </xdr:cNvPr>
        <xdr:cNvSpPr txBox="1"/>
      </xdr:nvSpPr>
      <xdr:spPr>
        <a:xfrm>
          <a:off x="3943350" y="6457950"/>
          <a:ext cx="2502040" cy="647700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FABIO</a:t>
          </a:r>
          <a:r>
            <a:rPr lang="pt-BR" sz="1200" b="1" baseline="0">
              <a:latin typeface="+mn-lt"/>
            </a:rPr>
            <a:t> HENRIQUE MAZIEIRO GIGLIO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Secretário</a:t>
          </a:r>
          <a:r>
            <a:rPr lang="pt-BR" sz="1000" baseline="0">
              <a:latin typeface="+mn-lt"/>
            </a:rPr>
            <a:t> Municipal de Engenharia e Infraestrutura Ubana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45555</xdr:colOff>
      <xdr:row>1</xdr:row>
      <xdr:rowOff>33546</xdr:rowOff>
    </xdr:from>
    <xdr:to>
      <xdr:col>2</xdr:col>
      <xdr:colOff>347870</xdr:colOff>
      <xdr:row>5</xdr:row>
      <xdr:rowOff>149087</xdr:rowOff>
    </xdr:to>
    <xdr:pic>
      <xdr:nvPicPr>
        <xdr:cNvPr id="2" name="Imagem 1" descr="brasaoRodap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178077" y="141220"/>
          <a:ext cx="915228" cy="877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95251</xdr:colOff>
      <xdr:row>1</xdr:row>
      <xdr:rowOff>50111</xdr:rowOff>
    </xdr:from>
    <xdr:to>
      <xdr:col>2</xdr:col>
      <xdr:colOff>417859</xdr:colOff>
      <xdr:row>6</xdr:row>
      <xdr:rowOff>1765</xdr:rowOff>
    </xdr:to>
    <xdr:pic>
      <xdr:nvPicPr>
        <xdr:cNvPr id="4" name="Imagem 3" descr="brasaoRodape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228601" y="154886"/>
          <a:ext cx="932208" cy="854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200161</xdr:colOff>
      <xdr:row>29</xdr:row>
      <xdr:rowOff>55900</xdr:rowOff>
    </xdr:from>
    <xdr:ext cx="2502040" cy="73840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46B4418-2463-4537-A787-57D87E0641B2}"/>
            </a:ext>
          </a:extLst>
        </xdr:cNvPr>
        <xdr:cNvSpPr txBox="1"/>
      </xdr:nvSpPr>
      <xdr:spPr>
        <a:xfrm>
          <a:off x="200161" y="5497574"/>
          <a:ext cx="2502040" cy="738401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EMÍLIO</a:t>
          </a:r>
          <a:r>
            <a:rPr lang="pt-BR" sz="1200" b="1" baseline="0">
              <a:latin typeface="+mn-lt"/>
            </a:rPr>
            <a:t> MARCOS DE SOUZA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ENGENHEIRO</a:t>
          </a:r>
          <a:r>
            <a:rPr lang="pt-BR" sz="1000" baseline="0">
              <a:latin typeface="+mn-lt"/>
            </a:rPr>
            <a:t> CIVIL</a:t>
          </a:r>
        </a:p>
        <a:p>
          <a:pPr algn="ctr"/>
          <a:r>
            <a:rPr lang="pt-BR" sz="1000" baseline="0">
              <a:latin typeface="+mn-lt"/>
            </a:rPr>
            <a:t>CREA-SP 5071741862</a:t>
          </a:r>
        </a:p>
      </xdr:txBody>
    </xdr:sp>
    <xdr:clientData/>
  </xdr:oneCellAnchor>
  <xdr:oneCellAnchor>
    <xdr:from>
      <xdr:col>5</xdr:col>
      <xdr:colOff>602974</xdr:colOff>
      <xdr:row>29</xdr:row>
      <xdr:rowOff>73716</xdr:rowOff>
    </xdr:from>
    <xdr:ext cx="2502040" cy="6477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8BFC526-703B-43ED-9B02-E4058A646648}"/>
            </a:ext>
          </a:extLst>
        </xdr:cNvPr>
        <xdr:cNvSpPr txBox="1"/>
      </xdr:nvSpPr>
      <xdr:spPr>
        <a:xfrm>
          <a:off x="3038061" y="5515390"/>
          <a:ext cx="2502040" cy="647700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FABIO</a:t>
          </a:r>
          <a:r>
            <a:rPr lang="pt-BR" sz="1200" b="1" baseline="0">
              <a:latin typeface="+mn-lt"/>
            </a:rPr>
            <a:t> HENRIQUE MAZIEIRO GIGLIO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Secretário</a:t>
          </a:r>
          <a:r>
            <a:rPr lang="pt-BR" sz="1000" baseline="0">
              <a:latin typeface="+mn-lt"/>
            </a:rPr>
            <a:t> Municipal de Engenharia e Infraestrutura Ubana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112230</xdr:colOff>
      <xdr:row>1</xdr:row>
      <xdr:rowOff>33546</xdr:rowOff>
    </xdr:from>
    <xdr:to>
      <xdr:col>2</xdr:col>
      <xdr:colOff>500270</xdr:colOff>
      <xdr:row>5</xdr:row>
      <xdr:rowOff>129209</xdr:rowOff>
    </xdr:to>
    <xdr:pic>
      <xdr:nvPicPr>
        <xdr:cNvPr id="5" name="Imagem 4" descr="brasaoRodape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207480" y="147846"/>
          <a:ext cx="911915" cy="867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47627</xdr:rowOff>
    </xdr:from>
    <xdr:to>
      <xdr:col>2</xdr:col>
      <xdr:colOff>520147</xdr:colOff>
      <xdr:row>4</xdr:row>
      <xdr:rowOff>58089</xdr:rowOff>
    </xdr:to>
    <xdr:pic>
      <xdr:nvPicPr>
        <xdr:cNvPr id="4" name="Imagem 3" descr="brasaoRodape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954" r="11558"/>
        <a:stretch>
          <a:fillRect/>
        </a:stretch>
      </xdr:blipFill>
      <xdr:spPr bwMode="auto">
        <a:xfrm>
          <a:off x="66674" y="47627"/>
          <a:ext cx="1282148" cy="810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386933</xdr:colOff>
      <xdr:row>29</xdr:row>
      <xdr:rowOff>41406</xdr:rowOff>
    </xdr:from>
    <xdr:ext cx="2502040" cy="76579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E1B10BB-D598-4794-9718-F713CDFD47BA}"/>
            </a:ext>
          </a:extLst>
        </xdr:cNvPr>
        <xdr:cNvSpPr txBox="1"/>
      </xdr:nvSpPr>
      <xdr:spPr>
        <a:xfrm>
          <a:off x="1929983" y="6289806"/>
          <a:ext cx="2502040" cy="765796"/>
        </a:xfrm>
        <a:prstGeom prst="rect">
          <a:avLst/>
        </a:prstGeom>
        <a:solidFill>
          <a:schemeClr val="bg1"/>
        </a:solidFill>
        <a:ln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200" b="1">
              <a:latin typeface="+mn-lt"/>
            </a:rPr>
            <a:t>EMÍLIO</a:t>
          </a:r>
          <a:r>
            <a:rPr lang="pt-BR" sz="1200" b="1" baseline="0">
              <a:latin typeface="+mn-lt"/>
            </a:rPr>
            <a:t> MARCOS DE SOUZA</a:t>
          </a:r>
          <a:endParaRPr lang="pt-BR" sz="1200" b="1">
            <a:latin typeface="+mn-lt"/>
          </a:endParaRPr>
        </a:p>
        <a:p>
          <a:pPr algn="ctr"/>
          <a:r>
            <a:rPr lang="pt-BR" sz="1000">
              <a:latin typeface="+mn-lt"/>
            </a:rPr>
            <a:t>ENGENHEIRO CIVIL</a:t>
          </a:r>
          <a:endParaRPr lang="pt-BR" sz="1000" baseline="0">
            <a:latin typeface="+mn-lt"/>
          </a:endParaRPr>
        </a:p>
        <a:p>
          <a:pPr algn="ctr"/>
          <a:r>
            <a:rPr lang="pt-BR" sz="1000" baseline="0">
              <a:latin typeface="+mn-lt"/>
            </a:rPr>
            <a:t>CREA-SP 5071741862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GIARIOS/PAULO/PLANILHAS%20DIVERSAS/PLANILHA%20OR&#199;AMENT&#193;RIA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GIARIOS/ESTAGIO%20DOCUMENTOS/RUAS%20E%20RECAPEAMENTO/MOC%20030/Planilha%20PRONTA%20MAGR&#195;O%20LICITADO%20EMPRESA%20JTR%20pronto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6">
          <cell r="F6" t="str">
            <v>Mococa/SP</v>
          </cell>
        </row>
        <row r="18">
          <cell r="F18" t="str">
            <v>(SELECIONAR)</v>
          </cell>
        </row>
        <row r="22">
          <cell r="F22" t="str">
            <v>Renan Augusto de Carvalho</v>
          </cell>
        </row>
        <row r="23">
          <cell r="F23" t="str">
            <v>5070103369</v>
          </cell>
        </row>
        <row r="24">
          <cell r="F24" t="str">
            <v>28027230211715651</v>
          </cell>
        </row>
      </sheetData>
      <sheetData sheetId="2"/>
      <sheetData sheetId="3">
        <row r="141">
          <cell r="A141" t="str">
            <v>(SELECIONAR)</v>
          </cell>
        </row>
        <row r="142">
          <cell r="A142" t="str">
            <v>Construção e Reforma de Edifícios</v>
          </cell>
        </row>
        <row r="143">
          <cell r="A143" t="str">
            <v>Construção de Praças Urbanas, Rodovias, Ferrovias e recapeamento e pavimentação de vias urbanas</v>
          </cell>
        </row>
        <row r="144">
          <cell r="A144" t="str">
            <v>Construção de Redes de Abastecimento de Água, Coleta de Esgoto</v>
          </cell>
        </row>
        <row r="145">
          <cell r="A145" t="str">
            <v>Construção e Manutenção de Estações e Redes de Distribuição de Energia Elétrica</v>
          </cell>
        </row>
        <row r="146">
          <cell r="A146" t="str">
            <v>Obras Portuárias, Marítimas e Fluviais</v>
          </cell>
        </row>
        <row r="147">
          <cell r="A147" t="str">
            <v>Fornecimento de Materiais e Equipamentos (aquisição indireta - em conjunto com licitação de obras)</v>
          </cell>
        </row>
        <row r="148">
          <cell r="A148" t="str">
            <v>Fornecimento de Materiais e Equipamentos (aquisição direta)</v>
          </cell>
        </row>
        <row r="149">
          <cell r="A149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gfconstrucao.com.br/ambientes/materiais-de-construcao/pre-moldados/guias?variant_id=185" TargetMode="External"/><Relationship Id="rId1" Type="http://schemas.openxmlformats.org/officeDocument/2006/relationships/hyperlink" Target="https://www.irmaosoliveira.com.br/guias/guia-jardim-concreto-20x100x4cm-cin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topLeftCell="A23" zoomScaleNormal="100" workbookViewId="0">
      <selection activeCell="D9" sqref="D9:G9"/>
    </sheetView>
  </sheetViews>
  <sheetFormatPr defaultRowHeight="15" x14ac:dyDescent="0.25"/>
  <cols>
    <col min="1" max="1" width="1.140625" customWidth="1"/>
    <col min="2" max="2" width="4" customWidth="1"/>
    <col min="3" max="3" width="6.5703125" customWidth="1"/>
    <col min="4" max="4" width="20.28515625" customWidth="1"/>
    <col min="5" max="5" width="17.85546875" customWidth="1"/>
    <col min="6" max="6" width="18" customWidth="1"/>
    <col min="7" max="7" width="23.7109375" customWidth="1"/>
    <col min="8" max="8" width="5.5703125" customWidth="1"/>
    <col min="9" max="9" width="3.85546875" customWidth="1"/>
    <col min="10" max="10" width="1.85546875" customWidth="1"/>
  </cols>
  <sheetData>
    <row r="1" spans="2:10" ht="8.25" customHeight="1" x14ac:dyDescent="0.25"/>
    <row r="2" spans="2:10" ht="15.75" x14ac:dyDescent="0.25">
      <c r="B2" s="189" t="s">
        <v>2</v>
      </c>
      <c r="C2" s="190"/>
      <c r="D2" s="190"/>
      <c r="E2" s="190"/>
      <c r="F2" s="190"/>
      <c r="G2" s="190"/>
      <c r="H2" s="190"/>
      <c r="I2" s="190"/>
      <c r="J2" s="191"/>
    </row>
    <row r="3" spans="2:10" x14ac:dyDescent="0.25">
      <c r="B3" s="192" t="s">
        <v>73</v>
      </c>
      <c r="C3" s="193"/>
      <c r="D3" s="193"/>
      <c r="E3" s="193"/>
      <c r="F3" s="193"/>
      <c r="G3" s="193"/>
      <c r="H3" s="193"/>
      <c r="I3" s="193"/>
      <c r="J3" s="194"/>
    </row>
    <row r="4" spans="2:10" x14ac:dyDescent="0.25">
      <c r="B4" s="195" t="s">
        <v>3</v>
      </c>
      <c r="C4" s="196"/>
      <c r="D4" s="196"/>
      <c r="E4" s="196"/>
      <c r="F4" s="196"/>
      <c r="G4" s="196"/>
      <c r="H4" s="196"/>
      <c r="I4" s="196"/>
      <c r="J4" s="197"/>
    </row>
    <row r="5" spans="2:10" x14ac:dyDescent="0.25">
      <c r="B5" s="198" t="s">
        <v>5</v>
      </c>
      <c r="C5" s="199"/>
      <c r="D5" s="199"/>
      <c r="E5" s="199"/>
      <c r="F5" s="199"/>
      <c r="G5" s="199"/>
      <c r="H5" s="199"/>
      <c r="I5" s="199"/>
      <c r="J5" s="200"/>
    </row>
    <row r="6" spans="2:10" ht="15.75" thickBot="1" x14ac:dyDescent="0.3">
      <c r="B6" s="201" t="s">
        <v>4</v>
      </c>
      <c r="C6" s="202"/>
      <c r="D6" s="202"/>
      <c r="E6" s="202"/>
      <c r="F6" s="202"/>
      <c r="G6" s="202"/>
      <c r="H6" s="202"/>
      <c r="I6" s="202"/>
      <c r="J6" s="203"/>
    </row>
    <row r="7" spans="2:10" ht="16.5" thickTop="1" x14ac:dyDescent="0.25">
      <c r="B7" s="186" t="s">
        <v>45</v>
      </c>
      <c r="C7" s="187"/>
      <c r="D7" s="187"/>
      <c r="E7" s="187"/>
      <c r="F7" s="187"/>
      <c r="G7" s="187"/>
      <c r="H7" s="187"/>
      <c r="I7" s="187"/>
      <c r="J7" s="188"/>
    </row>
    <row r="8" spans="2:10" x14ac:dyDescent="0.25">
      <c r="B8" s="151"/>
      <c r="C8" s="145"/>
      <c r="D8" s="154"/>
      <c r="E8" s="154"/>
      <c r="F8" s="154"/>
      <c r="G8" s="154"/>
      <c r="H8" s="145"/>
      <c r="I8" s="145"/>
      <c r="J8" s="146"/>
    </row>
    <row r="9" spans="2:10" x14ac:dyDescent="0.25">
      <c r="B9" s="152"/>
      <c r="C9" s="147"/>
      <c r="D9" s="172" t="str">
        <f>ORÇAMENTO!B8</f>
        <v>EMPREENDIMENTO : RECONSTRUÇÃO DE MURO DE ARRIMO DO PÁTIO MUNICIPAL</v>
      </c>
      <c r="E9" s="173"/>
      <c r="F9" s="173"/>
      <c r="G9" s="174"/>
      <c r="H9" s="147"/>
      <c r="I9" s="147"/>
      <c r="J9" s="148"/>
    </row>
    <row r="10" spans="2:10" ht="33.75" customHeight="1" x14ac:dyDescent="0.25">
      <c r="B10" s="152"/>
      <c r="C10" s="147"/>
      <c r="D10" s="175" t="str">
        <f>ORÇAMENTO!B9</f>
        <v>LOCAL: RUA DR. MIGUEL FERREIRA DA SILVA NETO, JD SÃO LUIZ, Mococa - SP, 13735-064</v>
      </c>
      <c r="E10" s="176"/>
      <c r="F10" s="176"/>
      <c r="G10" s="177"/>
      <c r="H10" s="147"/>
      <c r="I10" s="147"/>
      <c r="J10" s="148"/>
    </row>
    <row r="11" spans="2:10" ht="4.5" customHeight="1" x14ac:dyDescent="0.25">
      <c r="B11" s="152"/>
      <c r="C11" s="147"/>
      <c r="D11" s="166"/>
      <c r="E11" s="167"/>
      <c r="F11" s="167"/>
      <c r="G11" s="168"/>
      <c r="H11" s="147"/>
      <c r="I11" s="147"/>
      <c r="J11" s="148"/>
    </row>
    <row r="12" spans="2:10" x14ac:dyDescent="0.25">
      <c r="B12" s="152"/>
      <c r="C12" s="147"/>
      <c r="D12" s="162" t="s">
        <v>46</v>
      </c>
      <c r="E12" s="162"/>
      <c r="F12" s="178">
        <v>150000</v>
      </c>
      <c r="G12" s="179"/>
      <c r="H12" s="147"/>
      <c r="I12" s="147"/>
      <c r="J12" s="148"/>
    </row>
    <row r="13" spans="2:10" x14ac:dyDescent="0.25">
      <c r="B13" s="152"/>
      <c r="C13" s="147"/>
      <c r="D13" s="162" t="s">
        <v>48</v>
      </c>
      <c r="E13" s="162"/>
      <c r="F13" s="180">
        <f>ORÇAMENTO!H58-DADOS!F12</f>
        <v>-52018.013394313282</v>
      </c>
      <c r="G13" s="181"/>
      <c r="H13" s="147"/>
      <c r="I13" s="147"/>
      <c r="J13" s="148"/>
    </row>
    <row r="14" spans="2:10" x14ac:dyDescent="0.25">
      <c r="B14" s="152"/>
      <c r="C14" s="147"/>
      <c r="D14" s="182" t="s">
        <v>51</v>
      </c>
      <c r="E14" s="183"/>
      <c r="F14" s="184" t="s">
        <v>74</v>
      </c>
      <c r="G14" s="185"/>
      <c r="H14" s="147"/>
      <c r="I14" s="147"/>
      <c r="J14" s="148"/>
    </row>
    <row r="15" spans="2:10" x14ac:dyDescent="0.25">
      <c r="B15" s="152"/>
      <c r="C15" s="147"/>
      <c r="D15" s="162" t="s">
        <v>52</v>
      </c>
      <c r="E15" s="162"/>
      <c r="F15" s="162" t="s">
        <v>114</v>
      </c>
      <c r="G15" s="162"/>
      <c r="H15" s="147"/>
      <c r="I15" s="147"/>
      <c r="J15" s="148"/>
    </row>
    <row r="16" spans="2:10" ht="4.5" customHeight="1" x14ac:dyDescent="0.25">
      <c r="B16" s="152"/>
      <c r="C16" s="147"/>
      <c r="D16" s="156"/>
      <c r="E16" s="157"/>
      <c r="F16" s="157"/>
      <c r="G16" s="158"/>
      <c r="H16" s="147"/>
      <c r="I16" s="147"/>
      <c r="J16" s="148"/>
    </row>
    <row r="17" spans="2:10" x14ac:dyDescent="0.25">
      <c r="B17" s="152"/>
      <c r="C17" s="147"/>
      <c r="D17" s="162" t="s">
        <v>49</v>
      </c>
      <c r="E17" s="162"/>
      <c r="F17" s="162" t="s">
        <v>116</v>
      </c>
      <c r="G17" s="162"/>
      <c r="H17" s="147"/>
      <c r="I17" s="147"/>
      <c r="J17" s="148"/>
    </row>
    <row r="18" spans="2:10" x14ac:dyDescent="0.25">
      <c r="B18" s="152"/>
      <c r="C18" s="147"/>
      <c r="D18" s="163" t="s">
        <v>53</v>
      </c>
      <c r="E18" s="164"/>
      <c r="F18" s="163" t="s">
        <v>117</v>
      </c>
      <c r="G18" s="164"/>
      <c r="H18" s="147"/>
      <c r="I18" s="147"/>
      <c r="J18" s="148"/>
    </row>
    <row r="19" spans="2:10" x14ac:dyDescent="0.25">
      <c r="B19" s="152"/>
      <c r="C19" s="147"/>
      <c r="D19" s="162" t="s">
        <v>50</v>
      </c>
      <c r="E19" s="162"/>
      <c r="F19" s="163">
        <v>5071741862</v>
      </c>
      <c r="G19" s="164"/>
      <c r="H19" s="147"/>
      <c r="I19" s="147"/>
      <c r="J19" s="148"/>
    </row>
    <row r="20" spans="2:10" x14ac:dyDescent="0.25">
      <c r="B20" s="152"/>
      <c r="C20" s="147"/>
      <c r="D20" s="162" t="s">
        <v>60</v>
      </c>
      <c r="E20" s="162"/>
      <c r="F20" s="163"/>
      <c r="G20" s="164"/>
      <c r="H20" s="147"/>
      <c r="I20" s="147"/>
      <c r="J20" s="148"/>
    </row>
    <row r="21" spans="2:10" ht="4.5" customHeight="1" x14ac:dyDescent="0.25">
      <c r="B21" s="152"/>
      <c r="C21" s="147"/>
      <c r="D21" s="166"/>
      <c r="E21" s="167"/>
      <c r="F21" s="167"/>
      <c r="G21" s="168"/>
      <c r="H21" s="147"/>
      <c r="I21" s="147"/>
      <c r="J21" s="148"/>
    </row>
    <row r="22" spans="2:10" x14ac:dyDescent="0.25">
      <c r="B22" s="152"/>
      <c r="C22" s="147"/>
      <c r="D22" s="154"/>
      <c r="E22" s="154"/>
      <c r="F22" s="154"/>
      <c r="G22" s="154"/>
      <c r="H22" s="147"/>
      <c r="I22" s="147"/>
      <c r="J22" s="148"/>
    </row>
    <row r="23" spans="2:10" x14ac:dyDescent="0.25">
      <c r="B23" s="152"/>
      <c r="C23" s="147"/>
      <c r="D23" s="143" t="s">
        <v>54</v>
      </c>
      <c r="E23" s="165"/>
      <c r="F23" s="165"/>
      <c r="G23" s="144"/>
      <c r="H23" s="147"/>
      <c r="I23" s="147"/>
      <c r="J23" s="148"/>
    </row>
    <row r="24" spans="2:10" x14ac:dyDescent="0.25">
      <c r="B24" s="152"/>
      <c r="C24" s="147"/>
      <c r="D24" s="169" t="s">
        <v>55</v>
      </c>
      <c r="E24" s="170"/>
      <c r="F24" s="170"/>
      <c r="G24" s="171"/>
      <c r="H24" s="147"/>
      <c r="I24" s="147"/>
      <c r="J24" s="148"/>
    </row>
    <row r="25" spans="2:10" x14ac:dyDescent="0.25">
      <c r="B25" s="152"/>
      <c r="C25" s="147"/>
      <c r="D25" s="159" t="s">
        <v>56</v>
      </c>
      <c r="E25" s="160"/>
      <c r="F25" s="160"/>
      <c r="G25" s="161"/>
      <c r="H25" s="147"/>
      <c r="I25" s="147"/>
      <c r="J25" s="148"/>
    </row>
    <row r="26" spans="2:10" x14ac:dyDescent="0.25">
      <c r="B26" s="152"/>
      <c r="C26" s="147"/>
      <c r="D26" s="159" t="s">
        <v>57</v>
      </c>
      <c r="E26" s="160"/>
      <c r="F26" s="160"/>
      <c r="G26" s="161"/>
      <c r="H26" s="147"/>
      <c r="I26" s="147"/>
      <c r="J26" s="148"/>
    </row>
    <row r="27" spans="2:10" x14ac:dyDescent="0.25">
      <c r="B27" s="152"/>
      <c r="C27" s="147"/>
      <c r="D27" s="159" t="s">
        <v>58</v>
      </c>
      <c r="E27" s="160"/>
      <c r="F27" s="160"/>
      <c r="G27" s="161"/>
      <c r="H27" s="147"/>
      <c r="I27" s="147"/>
      <c r="J27" s="148"/>
    </row>
    <row r="28" spans="2:10" x14ac:dyDescent="0.25">
      <c r="B28" s="152"/>
      <c r="C28" s="147"/>
      <c r="D28" s="159" t="s">
        <v>59</v>
      </c>
      <c r="E28" s="160"/>
      <c r="F28" s="160"/>
      <c r="G28" s="161"/>
      <c r="H28" s="147"/>
      <c r="I28" s="147"/>
      <c r="J28" s="148"/>
    </row>
    <row r="29" spans="2:10" ht="4.5" customHeight="1" x14ac:dyDescent="0.25">
      <c r="B29" s="152"/>
      <c r="C29" s="147"/>
      <c r="D29" s="166"/>
      <c r="E29" s="167"/>
      <c r="F29" s="167"/>
      <c r="G29" s="168"/>
      <c r="H29" s="147"/>
      <c r="I29" s="147"/>
      <c r="J29" s="148"/>
    </row>
    <row r="30" spans="2:10" x14ac:dyDescent="0.25">
      <c r="B30" s="152"/>
      <c r="C30" s="147"/>
      <c r="D30" s="154"/>
      <c r="E30" s="154"/>
      <c r="F30" s="154"/>
      <c r="G30" s="154"/>
      <c r="H30" s="147"/>
      <c r="I30" s="147"/>
      <c r="J30" s="148"/>
    </row>
    <row r="31" spans="2:10" x14ac:dyDescent="0.25">
      <c r="B31" s="152"/>
      <c r="C31" s="147"/>
      <c r="D31" s="143" t="s">
        <v>61</v>
      </c>
      <c r="E31" s="165"/>
      <c r="F31" s="165"/>
      <c r="G31" s="144"/>
      <c r="H31" s="147"/>
      <c r="I31" s="147"/>
      <c r="J31" s="148"/>
    </row>
    <row r="32" spans="2:10" x14ac:dyDescent="0.25">
      <c r="B32" s="152"/>
      <c r="C32" s="147"/>
      <c r="D32" s="20" t="s">
        <v>66</v>
      </c>
      <c r="E32" s="143" t="s">
        <v>67</v>
      </c>
      <c r="F32" s="144"/>
      <c r="G32" s="20" t="s">
        <v>68</v>
      </c>
      <c r="H32" s="147"/>
      <c r="I32" s="147"/>
      <c r="J32" s="148"/>
    </row>
    <row r="33" spans="2:10" x14ac:dyDescent="0.25">
      <c r="B33" s="152"/>
      <c r="C33" s="147"/>
      <c r="D33" s="21" t="s">
        <v>62</v>
      </c>
      <c r="E33" s="142" t="s">
        <v>47</v>
      </c>
      <c r="F33" s="142"/>
      <c r="G33" s="21" t="s">
        <v>69</v>
      </c>
      <c r="H33" s="147"/>
      <c r="I33" s="147"/>
      <c r="J33" s="148"/>
    </row>
    <row r="34" spans="2:10" x14ac:dyDescent="0.25">
      <c r="B34" s="152"/>
      <c r="C34" s="147"/>
      <c r="D34" s="21" t="s">
        <v>63</v>
      </c>
      <c r="E34" s="142" t="s">
        <v>47</v>
      </c>
      <c r="F34" s="142"/>
      <c r="G34" s="21" t="s">
        <v>69</v>
      </c>
      <c r="H34" s="147"/>
      <c r="I34" s="147"/>
      <c r="J34" s="148"/>
    </row>
    <row r="35" spans="2:10" ht="15" customHeight="1" x14ac:dyDescent="0.25">
      <c r="B35" s="152"/>
      <c r="C35" s="147"/>
      <c r="D35" s="21" t="s">
        <v>64</v>
      </c>
      <c r="E35" s="142" t="s">
        <v>47</v>
      </c>
      <c r="F35" s="142"/>
      <c r="G35" s="21" t="s">
        <v>69</v>
      </c>
      <c r="H35" s="147"/>
      <c r="I35" s="147"/>
      <c r="J35" s="148"/>
    </row>
    <row r="36" spans="2:10" x14ac:dyDescent="0.25">
      <c r="B36" s="152"/>
      <c r="C36" s="147"/>
      <c r="D36" s="21" t="s">
        <v>65</v>
      </c>
      <c r="E36" s="142" t="s">
        <v>47</v>
      </c>
      <c r="F36" s="142"/>
      <c r="G36" s="21" t="s">
        <v>69</v>
      </c>
      <c r="H36" s="147"/>
      <c r="I36" s="147"/>
      <c r="J36" s="148"/>
    </row>
    <row r="37" spans="2:10" ht="5.25" customHeight="1" x14ac:dyDescent="0.25">
      <c r="B37" s="152"/>
      <c r="C37" s="147"/>
      <c r="D37" s="156"/>
      <c r="E37" s="157"/>
      <c r="F37" s="157"/>
      <c r="G37" s="158"/>
      <c r="H37" s="147"/>
      <c r="I37" s="147"/>
      <c r="J37" s="148"/>
    </row>
    <row r="38" spans="2:10" x14ac:dyDescent="0.25">
      <c r="B38" s="152"/>
      <c r="C38" s="147"/>
      <c r="D38" s="154"/>
      <c r="E38" s="154"/>
      <c r="F38" s="154"/>
      <c r="G38" s="154"/>
      <c r="H38" s="147"/>
      <c r="I38" s="147"/>
      <c r="J38" s="148"/>
    </row>
    <row r="39" spans="2:10" x14ac:dyDescent="0.25">
      <c r="B39" s="152"/>
      <c r="C39" s="147"/>
      <c r="D39" s="155" t="s">
        <v>70</v>
      </c>
      <c r="E39" s="155"/>
      <c r="F39" s="155"/>
      <c r="G39" s="155"/>
      <c r="H39" s="147"/>
      <c r="I39" s="147"/>
      <c r="J39" s="148"/>
    </row>
    <row r="40" spans="2:10" x14ac:dyDescent="0.25">
      <c r="B40" s="152"/>
      <c r="C40" s="147"/>
      <c r="D40" s="155"/>
      <c r="E40" s="155"/>
      <c r="F40" s="155"/>
      <c r="G40" s="155"/>
      <c r="H40" s="147"/>
      <c r="I40" s="147"/>
      <c r="J40" s="148"/>
    </row>
    <row r="41" spans="2:10" x14ac:dyDescent="0.25">
      <c r="B41" s="152"/>
      <c r="C41" s="147"/>
      <c r="D41" s="155"/>
      <c r="E41" s="155"/>
      <c r="F41" s="155"/>
      <c r="G41" s="155"/>
      <c r="H41" s="147"/>
      <c r="I41" s="147"/>
      <c r="J41" s="148"/>
    </row>
    <row r="42" spans="2:10" x14ac:dyDescent="0.25">
      <c r="B42" s="152"/>
      <c r="C42" s="147"/>
      <c r="D42" s="155"/>
      <c r="E42" s="155"/>
      <c r="F42" s="155"/>
      <c r="G42" s="155"/>
      <c r="H42" s="147"/>
      <c r="I42" s="147"/>
      <c r="J42" s="148"/>
    </row>
    <row r="43" spans="2:10" x14ac:dyDescent="0.25">
      <c r="B43" s="153"/>
      <c r="C43" s="149"/>
      <c r="D43" s="149"/>
      <c r="E43" s="149"/>
      <c r="F43" s="149"/>
      <c r="G43" s="149"/>
      <c r="H43" s="149"/>
      <c r="I43" s="149"/>
      <c r="J43" s="150"/>
    </row>
  </sheetData>
  <sheetProtection selectLockedCells="1" selectUnlockedCells="1"/>
  <mergeCells count="49">
    <mergeCell ref="B7:J7"/>
    <mergeCell ref="B2:J2"/>
    <mergeCell ref="B3:J3"/>
    <mergeCell ref="B4:J4"/>
    <mergeCell ref="B5:J5"/>
    <mergeCell ref="B6:J6"/>
    <mergeCell ref="D9:G9"/>
    <mergeCell ref="D10:G10"/>
    <mergeCell ref="D11:G11"/>
    <mergeCell ref="F12:G12"/>
    <mergeCell ref="F15:G15"/>
    <mergeCell ref="F13:G13"/>
    <mergeCell ref="D15:E15"/>
    <mergeCell ref="D12:E12"/>
    <mergeCell ref="D13:E13"/>
    <mergeCell ref="D14:E14"/>
    <mergeCell ref="F14:G14"/>
    <mergeCell ref="E33:F33"/>
    <mergeCell ref="E34:F34"/>
    <mergeCell ref="E35:F35"/>
    <mergeCell ref="D25:G25"/>
    <mergeCell ref="D26:G26"/>
    <mergeCell ref="D29:G29"/>
    <mergeCell ref="D16:G16"/>
    <mergeCell ref="D21:G21"/>
    <mergeCell ref="F20:G20"/>
    <mergeCell ref="D23:G23"/>
    <mergeCell ref="D24:G24"/>
    <mergeCell ref="D18:E18"/>
    <mergeCell ref="F18:G18"/>
    <mergeCell ref="D17:E17"/>
    <mergeCell ref="F17:G17"/>
    <mergeCell ref="D20:E20"/>
    <mergeCell ref="E36:F36"/>
    <mergeCell ref="E32:F32"/>
    <mergeCell ref="H8:J43"/>
    <mergeCell ref="B8:C42"/>
    <mergeCell ref="B43:G43"/>
    <mergeCell ref="D38:G38"/>
    <mergeCell ref="D30:G30"/>
    <mergeCell ref="D22:G22"/>
    <mergeCell ref="D8:G8"/>
    <mergeCell ref="D39:G42"/>
    <mergeCell ref="D37:G37"/>
    <mergeCell ref="D27:G27"/>
    <mergeCell ref="D28:G28"/>
    <mergeCell ref="D19:E19"/>
    <mergeCell ref="F19:G19"/>
    <mergeCell ref="D31:G3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topLeftCell="A40" zoomScaleNormal="100" workbookViewId="0">
      <selection activeCell="B15" sqref="B15:J56"/>
    </sheetView>
  </sheetViews>
  <sheetFormatPr defaultRowHeight="15" x14ac:dyDescent="0.25"/>
  <cols>
    <col min="1" max="1" width="1" customWidth="1"/>
    <col min="2" max="2" width="4.5703125" bestFit="1" customWidth="1"/>
    <col min="3" max="3" width="9.5703125" style="11" bestFit="1" customWidth="1"/>
    <col min="4" max="4" width="8.140625" customWidth="1"/>
    <col min="5" max="5" width="46" customWidth="1"/>
    <col min="6" max="6" width="5.85546875" customWidth="1"/>
    <col min="7" max="7" width="11.42578125" bestFit="1" customWidth="1"/>
    <col min="8" max="8" width="10.28515625" customWidth="1"/>
    <col min="9" max="9" width="12.42578125" bestFit="1" customWidth="1"/>
    <col min="10" max="10" width="15.28515625" bestFit="1" customWidth="1"/>
    <col min="11" max="11" width="9.42578125" customWidth="1"/>
    <col min="12" max="12" width="14.28515625" customWidth="1"/>
  </cols>
  <sheetData>
    <row r="1" spans="2:18" ht="6" customHeight="1" thickBot="1" x14ac:dyDescent="0.3"/>
    <row r="2" spans="2:18" s="2" customFormat="1" ht="15.75" x14ac:dyDescent="0.25">
      <c r="B2" s="218" t="s">
        <v>2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2:18" ht="15.75" x14ac:dyDescent="0.25">
      <c r="B3" s="221" t="s">
        <v>73</v>
      </c>
      <c r="C3" s="222"/>
      <c r="D3" s="222"/>
      <c r="E3" s="222"/>
      <c r="F3" s="222"/>
      <c r="G3" s="222"/>
      <c r="H3" s="222"/>
      <c r="I3" s="222"/>
      <c r="J3" s="222"/>
      <c r="K3" s="223"/>
    </row>
    <row r="4" spans="2:18" x14ac:dyDescent="0.25">
      <c r="B4" s="224" t="s">
        <v>3</v>
      </c>
      <c r="C4" s="196"/>
      <c r="D4" s="196"/>
      <c r="E4" s="196"/>
      <c r="F4" s="196"/>
      <c r="G4" s="196"/>
      <c r="H4" s="196"/>
      <c r="I4" s="196"/>
      <c r="J4" s="196"/>
      <c r="K4" s="225"/>
    </row>
    <row r="5" spans="2:18" s="1" customFormat="1" x14ac:dyDescent="0.25">
      <c r="B5" s="226" t="s">
        <v>5</v>
      </c>
      <c r="C5" s="199"/>
      <c r="D5" s="199"/>
      <c r="E5" s="199"/>
      <c r="F5" s="199"/>
      <c r="G5" s="199"/>
      <c r="H5" s="199"/>
      <c r="I5" s="199"/>
      <c r="J5" s="199"/>
      <c r="K5" s="227"/>
    </row>
    <row r="6" spans="2:18" s="1" customFormat="1" x14ac:dyDescent="0.25">
      <c r="B6" s="228" t="s">
        <v>4</v>
      </c>
      <c r="C6" s="202"/>
      <c r="D6" s="202"/>
      <c r="E6" s="202"/>
      <c r="F6" s="202"/>
      <c r="G6" s="202"/>
      <c r="H6" s="202"/>
      <c r="I6" s="202"/>
      <c r="J6" s="202"/>
      <c r="K6" s="229"/>
    </row>
    <row r="7" spans="2:18" ht="15.75" x14ac:dyDescent="0.25">
      <c r="B7" s="209"/>
      <c r="C7" s="210"/>
      <c r="D7" s="210"/>
      <c r="E7" s="210"/>
      <c r="F7" s="210"/>
      <c r="G7" s="210"/>
      <c r="H7" s="210"/>
      <c r="I7" s="210"/>
      <c r="J7" s="210"/>
      <c r="K7" s="211"/>
    </row>
    <row r="8" spans="2:18" x14ac:dyDescent="0.25">
      <c r="B8" s="205" t="s">
        <v>204</v>
      </c>
      <c r="C8" s="206"/>
      <c r="D8" s="206"/>
      <c r="E8" s="206"/>
      <c r="F8" s="62"/>
      <c r="G8" s="212" t="s">
        <v>118</v>
      </c>
      <c r="H8" s="212"/>
      <c r="I8" s="212"/>
      <c r="J8" s="212"/>
      <c r="K8" s="213"/>
    </row>
    <row r="9" spans="2:18" x14ac:dyDescent="0.25">
      <c r="B9" s="216" t="s">
        <v>205</v>
      </c>
      <c r="C9" s="217"/>
      <c r="D9" s="217"/>
      <c r="E9" s="217"/>
      <c r="F9" s="217"/>
      <c r="G9" s="217"/>
      <c r="H9" s="95"/>
      <c r="I9" s="95"/>
      <c r="J9" s="95"/>
      <c r="K9" s="96"/>
    </row>
    <row r="10" spans="2:18" ht="15.75" thickBot="1" x14ac:dyDescent="0.3">
      <c r="B10" s="207" t="s">
        <v>113</v>
      </c>
      <c r="C10" s="208"/>
      <c r="D10" s="208"/>
      <c r="E10" s="208"/>
      <c r="F10" s="98"/>
      <c r="G10" s="97"/>
      <c r="H10" s="99"/>
      <c r="I10" s="99"/>
      <c r="J10" s="214" t="s">
        <v>84</v>
      </c>
      <c r="K10" s="215"/>
    </row>
    <row r="11" spans="2:18" ht="3" customHeight="1" thickBot="1" x14ac:dyDescent="0.3">
      <c r="B11" s="28"/>
      <c r="J11" s="29"/>
    </row>
    <row r="12" spans="2:18" ht="24.75" thickBot="1" x14ac:dyDescent="0.3">
      <c r="B12" s="100" t="s">
        <v>8</v>
      </c>
      <c r="C12" s="101" t="s">
        <v>7</v>
      </c>
      <c r="D12" s="101" t="s">
        <v>6</v>
      </c>
      <c r="E12" s="102" t="s">
        <v>0</v>
      </c>
      <c r="F12" s="101" t="s">
        <v>71</v>
      </c>
      <c r="G12" s="101" t="s">
        <v>86</v>
      </c>
      <c r="H12" s="101" t="s">
        <v>115</v>
      </c>
      <c r="I12" s="103" t="s">
        <v>88</v>
      </c>
      <c r="J12" s="101" t="s">
        <v>87</v>
      </c>
      <c r="K12" s="104" t="s">
        <v>17</v>
      </c>
    </row>
    <row r="13" spans="2:18" ht="2.25" customHeight="1" thickBot="1" x14ac:dyDescent="0.3">
      <c r="B13" s="9"/>
      <c r="C13" s="12"/>
      <c r="D13" s="3"/>
      <c r="E13" s="3"/>
      <c r="F13" s="4"/>
      <c r="G13" s="4"/>
      <c r="H13" s="4"/>
      <c r="I13" s="4"/>
      <c r="J13" s="10"/>
    </row>
    <row r="14" spans="2:18" s="4" customFormat="1" ht="15.75" thickBot="1" x14ac:dyDescent="0.3">
      <c r="B14" s="92">
        <v>1</v>
      </c>
      <c r="C14" s="204" t="s">
        <v>119</v>
      </c>
      <c r="D14" s="204"/>
      <c r="E14" s="204"/>
      <c r="F14" s="204"/>
      <c r="G14" s="204"/>
      <c r="H14" s="204"/>
      <c r="I14" s="204"/>
      <c r="J14" s="93">
        <f>SUM(J15:J22)</f>
        <v>14017.610060999998</v>
      </c>
      <c r="K14" s="94">
        <f>J14/$H$58</f>
        <v>0.14306313381266386</v>
      </c>
      <c r="L14" s="50"/>
    </row>
    <row r="15" spans="2:18" s="4" customFormat="1" ht="29.25" customHeight="1" x14ac:dyDescent="0.25">
      <c r="B15" s="105" t="s">
        <v>9</v>
      </c>
      <c r="C15" s="106" t="s">
        <v>122</v>
      </c>
      <c r="D15" s="107" t="s">
        <v>76</v>
      </c>
      <c r="E15" s="108" t="s">
        <v>123</v>
      </c>
      <c r="F15" s="109" t="s">
        <v>81</v>
      </c>
      <c r="G15" s="110">
        <v>17.260000000000002</v>
      </c>
      <c r="H15" s="111">
        <f>(33.9*3.3+15.2*2)+73*1</f>
        <v>215.26999999999998</v>
      </c>
      <c r="I15" s="112">
        <f>G15*BDI!$H$25+G15</f>
        <v>20.642960000000002</v>
      </c>
      <c r="J15" s="113">
        <f>I15*H15</f>
        <v>4443.8099991999998</v>
      </c>
      <c r="K15" s="114">
        <f>J15/$H$58</f>
        <v>4.535333639522357E-2</v>
      </c>
      <c r="L15" s="50"/>
      <c r="M15" s="69"/>
      <c r="N15" s="69"/>
      <c r="O15" s="69"/>
      <c r="P15" s="69"/>
      <c r="Q15" s="69"/>
      <c r="R15" s="69"/>
    </row>
    <row r="16" spans="2:18" s="4" customFormat="1" ht="30.75" customHeight="1" x14ac:dyDescent="0.25">
      <c r="B16" s="115" t="s">
        <v>10</v>
      </c>
      <c r="C16" s="58" t="s">
        <v>124</v>
      </c>
      <c r="D16" s="24" t="s">
        <v>76</v>
      </c>
      <c r="E16" s="65" t="s">
        <v>125</v>
      </c>
      <c r="F16" s="25" t="s">
        <v>81</v>
      </c>
      <c r="G16" s="27">
        <v>6.49</v>
      </c>
      <c r="H16" s="73">
        <f>(33.9*3.3+15.2*2)+73*1</f>
        <v>215.26999999999998</v>
      </c>
      <c r="I16" s="43">
        <f>G16*BDI!$H$25+G16</f>
        <v>7.7620399999999998</v>
      </c>
      <c r="J16" s="70">
        <f t="shared" ref="J16:J22" si="0">I16*H16</f>
        <v>1670.9343507999997</v>
      </c>
      <c r="K16" s="116">
        <f t="shared" ref="K16:K22" si="1">J16/$H$58</f>
        <v>1.7053485121958339E-2</v>
      </c>
      <c r="L16" s="50"/>
      <c r="M16" s="69"/>
      <c r="O16" s="69"/>
    </row>
    <row r="17" spans="2:15" s="4" customFormat="1" ht="30.75" customHeight="1" x14ac:dyDescent="0.25">
      <c r="B17" s="115" t="s">
        <v>75</v>
      </c>
      <c r="C17" s="6" t="s">
        <v>120</v>
      </c>
      <c r="D17" s="24" t="s">
        <v>76</v>
      </c>
      <c r="E17" s="65" t="s">
        <v>121</v>
      </c>
      <c r="F17" s="25" t="s">
        <v>81</v>
      </c>
      <c r="G17" s="27">
        <v>9.2899999999999991</v>
      </c>
      <c r="H17" s="73">
        <f>(33.9*3.3)+73*1</f>
        <v>184.87</v>
      </c>
      <c r="I17" s="43">
        <f>G17*BDI!$H$25+G17</f>
        <v>11.11084</v>
      </c>
      <c r="J17" s="70">
        <f>I17*H17</f>
        <v>2054.0609908000001</v>
      </c>
      <c r="K17" s="116">
        <f t="shared" si="1"/>
        <v>2.0963659361860558E-2</v>
      </c>
      <c r="L17" s="50"/>
      <c r="M17" s="69"/>
      <c r="O17" s="69"/>
    </row>
    <row r="18" spans="2:15" s="4" customFormat="1" ht="30.75" customHeight="1" x14ac:dyDescent="0.25">
      <c r="B18" s="115" t="s">
        <v>94</v>
      </c>
      <c r="C18" s="6" t="s">
        <v>126</v>
      </c>
      <c r="D18" s="24" t="s">
        <v>76</v>
      </c>
      <c r="E18" s="39" t="s">
        <v>127</v>
      </c>
      <c r="F18" s="25" t="s">
        <v>81</v>
      </c>
      <c r="G18" s="27">
        <v>7.62</v>
      </c>
      <c r="H18" s="73">
        <f>(33.9*3.3*0.75+15.2*2)</f>
        <v>114.30249999999998</v>
      </c>
      <c r="I18" s="43">
        <f>G18*BDI!$H$25+G18</f>
        <v>9.1135199999999994</v>
      </c>
      <c r="J18" s="70">
        <f t="shared" si="0"/>
        <v>1041.6981197999999</v>
      </c>
      <c r="K18" s="116">
        <f t="shared" si="1"/>
        <v>1.0631526833520453E-2</v>
      </c>
      <c r="L18" s="50"/>
      <c r="O18" s="69"/>
    </row>
    <row r="19" spans="2:15" s="4" customFormat="1" ht="31.5" customHeight="1" x14ac:dyDescent="0.25">
      <c r="B19" s="115" t="s">
        <v>95</v>
      </c>
      <c r="C19" s="6" t="s">
        <v>128</v>
      </c>
      <c r="D19" s="24" t="s">
        <v>76</v>
      </c>
      <c r="E19" s="39" t="s">
        <v>129</v>
      </c>
      <c r="F19" s="25" t="s">
        <v>96</v>
      </c>
      <c r="G19" s="27">
        <v>23.43</v>
      </c>
      <c r="H19" s="73">
        <f>(9.5*2+10*1.5)</f>
        <v>34</v>
      </c>
      <c r="I19" s="43">
        <f>G19*BDI!$H$25+G19</f>
        <v>28.022279999999999</v>
      </c>
      <c r="J19" s="70">
        <f t="shared" si="0"/>
        <v>952.75752</v>
      </c>
      <c r="K19" s="116">
        <f>J19/$H$58</f>
        <v>9.7238028438250048E-3</v>
      </c>
      <c r="L19" s="50"/>
      <c r="O19" s="69"/>
    </row>
    <row r="20" spans="2:15" s="4" customFormat="1" ht="31.5" customHeight="1" x14ac:dyDescent="0.25">
      <c r="B20" s="115" t="s">
        <v>192</v>
      </c>
      <c r="C20" s="6">
        <v>97624</v>
      </c>
      <c r="D20" s="24" t="s">
        <v>106</v>
      </c>
      <c r="E20" s="39" t="s">
        <v>197</v>
      </c>
      <c r="F20" s="25" t="s">
        <v>81</v>
      </c>
      <c r="G20" s="27">
        <v>150.97999999999999</v>
      </c>
      <c r="H20" s="73">
        <f>(9.7+14.2)*3.5*0.2</f>
        <v>16.73</v>
      </c>
      <c r="I20" s="40">
        <f>G20*BDI!$H$25+G20</f>
        <v>180.57207999999997</v>
      </c>
      <c r="J20" s="27">
        <f t="shared" si="0"/>
        <v>3020.9708983999994</v>
      </c>
      <c r="K20" s="116">
        <f>J20/$H$58</f>
        <v>3.0831900873345499E-2</v>
      </c>
      <c r="L20" s="50"/>
      <c r="O20" s="69"/>
    </row>
    <row r="21" spans="2:15" s="4" customFormat="1" ht="31.5" customHeight="1" x14ac:dyDescent="0.25">
      <c r="B21" s="115" t="s">
        <v>193</v>
      </c>
      <c r="C21" s="6" t="s">
        <v>190</v>
      </c>
      <c r="D21" s="24" t="s">
        <v>76</v>
      </c>
      <c r="E21" s="39" t="s">
        <v>191</v>
      </c>
      <c r="F21" s="25" t="s">
        <v>81</v>
      </c>
      <c r="G21" s="27">
        <v>22.75</v>
      </c>
      <c r="H21" s="73">
        <f>(9.7+14.2)*3.5*0.2</f>
        <v>16.73</v>
      </c>
      <c r="I21" s="40">
        <f>G21*BDI!$H$25+G21</f>
        <v>27.209</v>
      </c>
      <c r="J21" s="27">
        <f t="shared" si="0"/>
        <v>455.20657</v>
      </c>
      <c r="K21" s="116">
        <f>J21/$H$58</f>
        <v>4.6458189486594933E-3</v>
      </c>
      <c r="L21" s="50"/>
      <c r="O21" s="69"/>
    </row>
    <row r="22" spans="2:15" s="4" customFormat="1" ht="38.25" customHeight="1" thickBot="1" x14ac:dyDescent="0.3">
      <c r="B22" s="117" t="s">
        <v>196</v>
      </c>
      <c r="C22" s="118" t="s">
        <v>194</v>
      </c>
      <c r="D22" s="119" t="s">
        <v>76</v>
      </c>
      <c r="E22" s="120" t="s">
        <v>195</v>
      </c>
      <c r="F22" s="121" t="s">
        <v>81</v>
      </c>
      <c r="G22" s="122">
        <v>18.899999999999999</v>
      </c>
      <c r="H22" s="123">
        <f>(9.7+14.2)*3.5*0.2</f>
        <v>16.73</v>
      </c>
      <c r="I22" s="124">
        <f>G22*BDI!$H$25+G22</f>
        <v>22.604399999999998</v>
      </c>
      <c r="J22" s="122">
        <f t="shared" si="0"/>
        <v>378.17161199999998</v>
      </c>
      <c r="K22" s="125">
        <f t="shared" si="1"/>
        <v>3.8596034342709635E-3</v>
      </c>
      <c r="L22" s="50"/>
      <c r="O22" s="69"/>
    </row>
    <row r="23" spans="2:15" s="4" customFormat="1" ht="15.75" thickBot="1" x14ac:dyDescent="0.3">
      <c r="B23" s="92">
        <v>2</v>
      </c>
      <c r="C23" s="204" t="s">
        <v>201</v>
      </c>
      <c r="D23" s="204"/>
      <c r="E23" s="204"/>
      <c r="F23" s="204"/>
      <c r="G23" s="204"/>
      <c r="H23" s="204"/>
      <c r="I23" s="204"/>
      <c r="J23" s="93">
        <f>SUM(J24:J30)</f>
        <v>26913.177086836728</v>
      </c>
      <c r="K23" s="94">
        <f>J23/$H$58</f>
        <v>0.27467474399294051</v>
      </c>
      <c r="L23" s="50"/>
    </row>
    <row r="24" spans="2:15" s="4" customFormat="1" ht="31.5" customHeight="1" x14ac:dyDescent="0.25">
      <c r="B24" s="105" t="s">
        <v>12</v>
      </c>
      <c r="C24" s="106" t="s">
        <v>141</v>
      </c>
      <c r="D24" s="107" t="s">
        <v>76</v>
      </c>
      <c r="E24" s="126" t="s">
        <v>142</v>
      </c>
      <c r="F24" s="109" t="s">
        <v>77</v>
      </c>
      <c r="G24" s="127">
        <v>85.34</v>
      </c>
      <c r="H24" s="111">
        <f>38*3</f>
        <v>114</v>
      </c>
      <c r="I24" s="112">
        <f>G24*BDI!$H$25+G24</f>
        <v>102.06664000000001</v>
      </c>
      <c r="J24" s="113">
        <f>H24*I24</f>
        <v>11635.596960000001</v>
      </c>
      <c r="K24" s="114">
        <f t="shared" ref="K24:K30" si="2">J24/$H$58</f>
        <v>0.1187524091221548</v>
      </c>
      <c r="L24" s="50"/>
    </row>
    <row r="25" spans="2:15" s="4" customFormat="1" ht="31.5" customHeight="1" x14ac:dyDescent="0.25">
      <c r="B25" s="115" t="s">
        <v>13</v>
      </c>
      <c r="C25" s="6" t="s">
        <v>143</v>
      </c>
      <c r="D25" s="24" t="s">
        <v>76</v>
      </c>
      <c r="E25" s="39" t="s">
        <v>144</v>
      </c>
      <c r="F25" s="25" t="s">
        <v>85</v>
      </c>
      <c r="G25" s="27">
        <v>10.16</v>
      </c>
      <c r="H25" s="73">
        <f>(249.36+203.84)*0.395+(205.2)*0.617+54.6*0.963</f>
        <v>358.2022</v>
      </c>
      <c r="I25" s="43">
        <f>G25*BDI!$H$25+G25</f>
        <v>12.15136</v>
      </c>
      <c r="J25" s="70">
        <f>H25*I25</f>
        <v>4352.6438849920005</v>
      </c>
      <c r="K25" s="116">
        <f t="shared" si="2"/>
        <v>4.4422898899861459E-2</v>
      </c>
      <c r="L25" s="50"/>
    </row>
    <row r="26" spans="2:15" s="4" customFormat="1" ht="31.5" customHeight="1" x14ac:dyDescent="0.25">
      <c r="B26" s="115" t="s">
        <v>15</v>
      </c>
      <c r="C26" s="6" t="s">
        <v>145</v>
      </c>
      <c r="D26" s="24" t="s">
        <v>76</v>
      </c>
      <c r="E26" s="39" t="s">
        <v>146</v>
      </c>
      <c r="F26" s="25" t="s">
        <v>85</v>
      </c>
      <c r="G26" s="27">
        <v>10.51</v>
      </c>
      <c r="H26" s="73">
        <f>(0.6283*10*38)*0.154</f>
        <v>36.768115999999999</v>
      </c>
      <c r="I26" s="43">
        <f>G26*BDI!$H$25+G26</f>
        <v>12.56996</v>
      </c>
      <c r="J26" s="70">
        <f t="shared" ref="J26:J30" si="3">H26*I26</f>
        <v>462.17374739536001</v>
      </c>
      <c r="K26" s="116">
        <f t="shared" si="2"/>
        <v>4.7169256656869642E-3</v>
      </c>
      <c r="L26" s="50"/>
    </row>
    <row r="27" spans="2:15" s="4" customFormat="1" ht="31.5" customHeight="1" x14ac:dyDescent="0.25">
      <c r="B27" s="115" t="s">
        <v>184</v>
      </c>
      <c r="C27" s="6" t="s">
        <v>198</v>
      </c>
      <c r="D27" s="24" t="s">
        <v>76</v>
      </c>
      <c r="E27" s="39" t="s">
        <v>200</v>
      </c>
      <c r="F27" s="25" t="s">
        <v>81</v>
      </c>
      <c r="G27" s="27">
        <v>402.31</v>
      </c>
      <c r="H27" s="73">
        <f>0.05*1.15*1.15*6+0.05*1.15*0.6*7</f>
        <v>0.63824999999999987</v>
      </c>
      <c r="I27" s="43">
        <f>G27*BDI!$H$25+G27</f>
        <v>481.16275999999999</v>
      </c>
      <c r="J27" s="70">
        <f t="shared" si="3"/>
        <v>307.10213156999993</v>
      </c>
      <c r="K27" s="116">
        <f t="shared" si="2"/>
        <v>3.1342713309731587E-3</v>
      </c>
      <c r="L27" s="50"/>
    </row>
    <row r="28" spans="2:15" s="4" customFormat="1" ht="31.5" customHeight="1" x14ac:dyDescent="0.25">
      <c r="B28" s="115" t="s">
        <v>185</v>
      </c>
      <c r="C28" s="6" t="s">
        <v>98</v>
      </c>
      <c r="D28" s="24" t="s">
        <v>76</v>
      </c>
      <c r="E28" s="39" t="s">
        <v>147</v>
      </c>
      <c r="F28" s="25" t="s">
        <v>81</v>
      </c>
      <c r="G28" s="27">
        <v>512.70000000000005</v>
      </c>
      <c r="H28" s="73">
        <f>(PI()*0.125^2*3*38)+0.5*1.15*1.15*6+0.5*1.15*0.6*7</f>
        <v>11.978461914206818</v>
      </c>
      <c r="I28" s="43">
        <f>G28*BDI!$H$25+G28</f>
        <v>613.18920000000003</v>
      </c>
      <c r="J28" s="70">
        <f t="shared" si="3"/>
        <v>7345.063478402948</v>
      </c>
      <c r="K28" s="116">
        <f t="shared" si="2"/>
        <v>7.4963406365315038E-2</v>
      </c>
      <c r="L28" s="50"/>
    </row>
    <row r="29" spans="2:15" s="4" customFormat="1" ht="31.5" customHeight="1" x14ac:dyDescent="0.25">
      <c r="B29" s="115" t="s">
        <v>186</v>
      </c>
      <c r="C29" s="6" t="s">
        <v>148</v>
      </c>
      <c r="D29" s="24" t="s">
        <v>76</v>
      </c>
      <c r="E29" s="39" t="s">
        <v>149</v>
      </c>
      <c r="F29" s="25" t="s">
        <v>81</v>
      </c>
      <c r="G29" s="27">
        <v>191.54</v>
      </c>
      <c r="H29" s="73">
        <f>(PI()*0.125^2*3*38)+0.5*1.15*1.15*6+0.5*1.15*0.6*7</f>
        <v>11.978461914206818</v>
      </c>
      <c r="I29" s="43">
        <f>G29*BDI!$H$25+G29</f>
        <v>229.08184</v>
      </c>
      <c r="J29" s="70">
        <f t="shared" si="3"/>
        <v>2744.04809567642</v>
      </c>
      <c r="K29" s="116">
        <f t="shared" si="2"/>
        <v>2.8005638492710046E-2</v>
      </c>
      <c r="L29" s="50"/>
    </row>
    <row r="30" spans="2:15" s="4" customFormat="1" ht="31.5" customHeight="1" thickBot="1" x14ac:dyDescent="0.3">
      <c r="B30" s="117" t="s">
        <v>199</v>
      </c>
      <c r="C30" s="118" t="s">
        <v>130</v>
      </c>
      <c r="D30" s="119" t="s">
        <v>76</v>
      </c>
      <c r="E30" s="120" t="s">
        <v>131</v>
      </c>
      <c r="F30" s="121" t="s">
        <v>96</v>
      </c>
      <c r="G30" s="122">
        <v>1.78</v>
      </c>
      <c r="H30" s="123">
        <f>(1.15*0.6*4)*6+(1.15*0.6*2+0.6*0.6*2)*7</f>
        <v>31.259999999999998</v>
      </c>
      <c r="I30" s="128">
        <f>G30*BDI!$H$25+G30</f>
        <v>2.1288800000000001</v>
      </c>
      <c r="J30" s="129">
        <f t="shared" si="3"/>
        <v>66.548788799999997</v>
      </c>
      <c r="K30" s="125">
        <f t="shared" si="2"/>
        <v>6.7919411623909261E-4</v>
      </c>
      <c r="L30" s="50"/>
    </row>
    <row r="31" spans="2:15" s="4" customFormat="1" ht="15.75" thickBot="1" x14ac:dyDescent="0.3">
      <c r="B31" s="92">
        <v>3</v>
      </c>
      <c r="C31" s="204" t="s">
        <v>210</v>
      </c>
      <c r="D31" s="204"/>
      <c r="E31" s="204"/>
      <c r="F31" s="204"/>
      <c r="G31" s="204"/>
      <c r="H31" s="204"/>
      <c r="I31" s="204"/>
      <c r="J31" s="93">
        <f>SUM(J32:J34)</f>
        <v>3030.4202073599999</v>
      </c>
      <c r="K31" s="94">
        <f t="shared" ref="K31:K49" si="4">J31/$H$58</f>
        <v>3.0928340119857494E-2</v>
      </c>
      <c r="L31" s="50"/>
    </row>
    <row r="32" spans="2:15" s="4" customFormat="1" ht="32.25" customHeight="1" x14ac:dyDescent="0.25">
      <c r="B32" s="105" t="s">
        <v>11</v>
      </c>
      <c r="C32" s="106" t="s">
        <v>132</v>
      </c>
      <c r="D32" s="107" t="s">
        <v>76</v>
      </c>
      <c r="E32" s="126" t="s">
        <v>133</v>
      </c>
      <c r="F32" s="109" t="s">
        <v>81</v>
      </c>
      <c r="G32" s="127">
        <v>868.08</v>
      </c>
      <c r="H32" s="111">
        <f>(22.8+42.3)*0.02</f>
        <v>1.3019999999999998</v>
      </c>
      <c r="I32" s="112">
        <f>G32*BDI!$H$25+G32</f>
        <v>1038.2236800000001</v>
      </c>
      <c r="J32" s="113">
        <f>H32*I32</f>
        <v>1351.7672313599999</v>
      </c>
      <c r="K32" s="114">
        <f t="shared" si="4"/>
        <v>1.3796079036445516E-2</v>
      </c>
      <c r="L32" s="50"/>
    </row>
    <row r="33" spans="1:12" s="4" customFormat="1" ht="31.5" customHeight="1" x14ac:dyDescent="0.25">
      <c r="B33" s="115" t="s">
        <v>14</v>
      </c>
      <c r="C33" s="6" t="s">
        <v>134</v>
      </c>
      <c r="D33" s="24" t="s">
        <v>76</v>
      </c>
      <c r="E33" s="39" t="s">
        <v>135</v>
      </c>
      <c r="F33" s="25" t="s">
        <v>96</v>
      </c>
      <c r="G33" s="27">
        <v>19.78</v>
      </c>
      <c r="H33" s="73">
        <f>(22.8+42.3)</f>
        <v>65.099999999999994</v>
      </c>
      <c r="I33" s="43">
        <f>G33*BDI!$H$25+G33</f>
        <v>23.656880000000001</v>
      </c>
      <c r="J33" s="70">
        <f t="shared" ref="J33:J34" si="5">H33*I33</f>
        <v>1540.0628879999999</v>
      </c>
      <c r="K33" s="116">
        <f t="shared" si="4"/>
        <v>1.5717816522722118E-2</v>
      </c>
      <c r="L33" s="50"/>
    </row>
    <row r="34" spans="1:12" s="4" customFormat="1" ht="26.25" thickBot="1" x14ac:dyDescent="0.3">
      <c r="B34" s="117" t="s">
        <v>29</v>
      </c>
      <c r="C34" s="118" t="s">
        <v>130</v>
      </c>
      <c r="D34" s="119" t="s">
        <v>76</v>
      </c>
      <c r="E34" s="120" t="s">
        <v>131</v>
      </c>
      <c r="F34" s="121" t="s">
        <v>96</v>
      </c>
      <c r="G34" s="122">
        <v>1.78</v>
      </c>
      <c r="H34" s="123">
        <f>(22.8+42.3)</f>
        <v>65.099999999999994</v>
      </c>
      <c r="I34" s="128">
        <f>G34*BDI!$H$25+G34</f>
        <v>2.1288800000000001</v>
      </c>
      <c r="J34" s="129">
        <f t="shared" si="5"/>
        <v>138.59008800000001</v>
      </c>
      <c r="K34" s="125">
        <f t="shared" si="4"/>
        <v>1.4144445606898571E-3</v>
      </c>
      <c r="L34" s="50"/>
    </row>
    <row r="35" spans="1:12" s="4" customFormat="1" ht="15.75" thickBot="1" x14ac:dyDescent="0.3">
      <c r="B35" s="92">
        <v>4</v>
      </c>
      <c r="C35" s="204" t="s">
        <v>152</v>
      </c>
      <c r="D35" s="204"/>
      <c r="E35" s="204"/>
      <c r="F35" s="204"/>
      <c r="G35" s="204"/>
      <c r="H35" s="204"/>
      <c r="I35" s="204"/>
      <c r="J35" s="93">
        <f>SUM(J36:J37)</f>
        <v>7652.7880312000016</v>
      </c>
      <c r="K35" s="94">
        <f t="shared" si="4"/>
        <v>7.8104030100935376E-2</v>
      </c>
      <c r="L35" s="50"/>
    </row>
    <row r="36" spans="1:12" s="4" customFormat="1" x14ac:dyDescent="0.25">
      <c r="B36" s="105" t="s">
        <v>155</v>
      </c>
      <c r="C36" s="106" t="s">
        <v>136</v>
      </c>
      <c r="D36" s="107" t="s">
        <v>76</v>
      </c>
      <c r="E36" s="126" t="s">
        <v>202</v>
      </c>
      <c r="F36" s="109" t="s">
        <v>96</v>
      </c>
      <c r="G36" s="127">
        <v>167.36</v>
      </c>
      <c r="H36" s="111">
        <f>35.28+2-0.91</f>
        <v>36.370000000000005</v>
      </c>
      <c r="I36" s="112">
        <f>G36*BDI!$H$25+G36</f>
        <v>200.16256000000001</v>
      </c>
      <c r="J36" s="113">
        <f>H36*I36</f>
        <v>7279.9123072000011</v>
      </c>
      <c r="K36" s="114">
        <f t="shared" si="4"/>
        <v>7.4298476275000191E-2</v>
      </c>
      <c r="L36" s="50"/>
    </row>
    <row r="37" spans="1:12" s="4" customFormat="1" ht="15.75" thickBot="1" x14ac:dyDescent="0.3">
      <c r="B37" s="117" t="s">
        <v>156</v>
      </c>
      <c r="C37" s="118" t="s">
        <v>137</v>
      </c>
      <c r="D37" s="119" t="s">
        <v>76</v>
      </c>
      <c r="E37" s="120" t="s">
        <v>138</v>
      </c>
      <c r="F37" s="121" t="s">
        <v>77</v>
      </c>
      <c r="G37" s="122">
        <v>12.83</v>
      </c>
      <c r="H37" s="123">
        <f>9.7+14.6</f>
        <v>24.299999999999997</v>
      </c>
      <c r="I37" s="128">
        <f>G37*BDI!$H$25+G37</f>
        <v>15.34468</v>
      </c>
      <c r="J37" s="129">
        <f>H37*I37</f>
        <v>372.87572399999999</v>
      </c>
      <c r="K37" s="125">
        <f t="shared" si="4"/>
        <v>3.8055538259351733E-3</v>
      </c>
      <c r="L37" s="50"/>
    </row>
    <row r="38" spans="1:12" s="4" customFormat="1" ht="15.75" thickBot="1" x14ac:dyDescent="0.3">
      <c r="B38" s="92">
        <v>5</v>
      </c>
      <c r="C38" s="204" t="s">
        <v>153</v>
      </c>
      <c r="D38" s="204"/>
      <c r="E38" s="204"/>
      <c r="F38" s="204"/>
      <c r="G38" s="204"/>
      <c r="H38" s="204"/>
      <c r="I38" s="204"/>
      <c r="J38" s="93">
        <f>SUM(J39:J47)</f>
        <v>12355.30842325</v>
      </c>
      <c r="K38" s="94">
        <f t="shared" si="4"/>
        <v>0.12609775379399094</v>
      </c>
      <c r="L38" s="50"/>
    </row>
    <row r="39" spans="1:12" s="4" customFormat="1" ht="38.25" customHeight="1" x14ac:dyDescent="0.25">
      <c r="B39" s="105" t="s">
        <v>157</v>
      </c>
      <c r="C39" s="106" t="s">
        <v>91</v>
      </c>
      <c r="D39" s="107" t="s">
        <v>139</v>
      </c>
      <c r="E39" s="126" t="s">
        <v>208</v>
      </c>
      <c r="F39" s="109" t="s">
        <v>78</v>
      </c>
      <c r="G39" s="127">
        <v>83.83</v>
      </c>
      <c r="H39" s="111">
        <f>9.5+10</f>
        <v>19.5</v>
      </c>
      <c r="I39" s="112">
        <f>G39*BDI!$H$25+G39</f>
        <v>100.26067999999999</v>
      </c>
      <c r="J39" s="113">
        <f>H39*I39</f>
        <v>1955.0832599999999</v>
      </c>
      <c r="K39" s="114">
        <f t="shared" si="4"/>
        <v>1.9953496838841702E-2</v>
      </c>
      <c r="L39" s="50"/>
    </row>
    <row r="40" spans="1:12" s="4" customFormat="1" ht="31.5" customHeight="1" x14ac:dyDescent="0.25">
      <c r="B40" s="115" t="s">
        <v>158</v>
      </c>
      <c r="C40" s="6" t="s">
        <v>91</v>
      </c>
      <c r="D40" s="24" t="s">
        <v>139</v>
      </c>
      <c r="E40" s="90" t="s">
        <v>207</v>
      </c>
      <c r="F40" s="25" t="s">
        <v>78</v>
      </c>
      <c r="G40" s="27">
        <v>118.89</v>
      </c>
      <c r="H40" s="73">
        <f>9.5+10</f>
        <v>19.5</v>
      </c>
      <c r="I40" s="43">
        <f>G40*BDI!$H$25+G40</f>
        <v>142.19244</v>
      </c>
      <c r="J40" s="70">
        <f t="shared" ref="J40:J47" si="6">H40*I40</f>
        <v>2772.7525800000003</v>
      </c>
      <c r="K40" s="116">
        <f t="shared" si="4"/>
        <v>2.8298595242394014E-2</v>
      </c>
      <c r="L40" s="50"/>
    </row>
    <row r="41" spans="1:12" s="4" customFormat="1" ht="31.5" customHeight="1" x14ac:dyDescent="0.25">
      <c r="B41" s="115" t="s">
        <v>159</v>
      </c>
      <c r="C41" s="6" t="s">
        <v>97</v>
      </c>
      <c r="D41" s="24" t="s">
        <v>76</v>
      </c>
      <c r="E41" s="39" t="s">
        <v>140</v>
      </c>
      <c r="F41" s="25" t="s">
        <v>81</v>
      </c>
      <c r="G41" s="27">
        <v>221.55</v>
      </c>
      <c r="H41" s="73">
        <f>(9.5+10)*0.35*0.05</f>
        <v>0.34125</v>
      </c>
      <c r="I41" s="43">
        <f>G41*BDI!$H$25+G41</f>
        <v>264.97379999999998</v>
      </c>
      <c r="J41" s="70">
        <f>H41*I41</f>
        <v>90.422309249999998</v>
      </c>
      <c r="K41" s="116">
        <f t="shared" si="4"/>
        <v>9.2284625350464193E-4</v>
      </c>
      <c r="L41" s="50"/>
    </row>
    <row r="42" spans="1:12" s="4" customFormat="1" ht="31.5" customHeight="1" x14ac:dyDescent="0.25">
      <c r="B42" s="115" t="s">
        <v>160</v>
      </c>
      <c r="C42" s="6" t="s">
        <v>168</v>
      </c>
      <c r="D42" s="24" t="s">
        <v>76</v>
      </c>
      <c r="E42" s="39" t="s">
        <v>169</v>
      </c>
      <c r="F42" s="25" t="s">
        <v>77</v>
      </c>
      <c r="G42" s="27">
        <v>82.68</v>
      </c>
      <c r="H42" s="73">
        <f>28.45+6.05</f>
        <v>34.5</v>
      </c>
      <c r="I42" s="43">
        <f>G42*BDI!$H$25+G42</f>
        <v>98.885280000000009</v>
      </c>
      <c r="J42" s="70">
        <f t="shared" si="6"/>
        <v>3411.5421600000004</v>
      </c>
      <c r="K42" s="116">
        <f t="shared" si="4"/>
        <v>3.4818054605579921E-2</v>
      </c>
      <c r="L42" s="50"/>
    </row>
    <row r="43" spans="1:12" s="4" customFormat="1" ht="42" customHeight="1" x14ac:dyDescent="0.25">
      <c r="B43" s="115" t="s">
        <v>161</v>
      </c>
      <c r="C43" s="6" t="s">
        <v>170</v>
      </c>
      <c r="D43" s="24" t="s">
        <v>76</v>
      </c>
      <c r="E43" s="39" t="s">
        <v>171</v>
      </c>
      <c r="F43" s="25" t="s">
        <v>77</v>
      </c>
      <c r="G43" s="27">
        <v>84.15</v>
      </c>
      <c r="H43" s="73">
        <f>(1.2+1.2+1.2)+(0.35+0.35+0.35)+(2.5+2.5+2.5)</f>
        <v>12.149999999999999</v>
      </c>
      <c r="I43" s="43">
        <f>G43*BDI!$H$25+G43</f>
        <v>100.64340000000001</v>
      </c>
      <c r="J43" s="70">
        <f t="shared" si="6"/>
        <v>1222.8173100000001</v>
      </c>
      <c r="K43" s="116">
        <f t="shared" si="4"/>
        <v>1.2480021607655685E-2</v>
      </c>
      <c r="L43" s="50"/>
    </row>
    <row r="44" spans="1:12" s="4" customFormat="1" ht="31.5" customHeight="1" x14ac:dyDescent="0.25">
      <c r="B44" s="115" t="s">
        <v>176</v>
      </c>
      <c r="C44" s="6" t="s">
        <v>91</v>
      </c>
      <c r="D44" s="24" t="s">
        <v>139</v>
      </c>
      <c r="E44" s="74" t="s">
        <v>209</v>
      </c>
      <c r="F44" s="25" t="s">
        <v>78</v>
      </c>
      <c r="G44" s="27">
        <v>385</v>
      </c>
      <c r="H44" s="73">
        <v>2</v>
      </c>
      <c r="I44" s="40">
        <f>G44*BDI!$H$25+G44</f>
        <v>460.46</v>
      </c>
      <c r="J44" s="27">
        <f t="shared" si="6"/>
        <v>920.92</v>
      </c>
      <c r="K44" s="116">
        <f t="shared" si="4"/>
        <v>9.3988704648957505E-3</v>
      </c>
      <c r="L44" s="50"/>
    </row>
    <row r="45" spans="1:12" s="4" customFormat="1" ht="31.5" customHeight="1" x14ac:dyDescent="0.25">
      <c r="A45" s="91"/>
      <c r="B45" s="115" t="s">
        <v>187</v>
      </c>
      <c r="C45" s="6" t="s">
        <v>172</v>
      </c>
      <c r="D45" s="24" t="s">
        <v>76</v>
      </c>
      <c r="E45" s="39" t="s">
        <v>173</v>
      </c>
      <c r="F45" s="25" t="s">
        <v>96</v>
      </c>
      <c r="G45" s="27">
        <v>15.33</v>
      </c>
      <c r="H45" s="73">
        <f>0.25*0.3*4</f>
        <v>0.3</v>
      </c>
      <c r="I45" s="40">
        <f>G45*BDI!$H$25+G45</f>
        <v>18.334679999999999</v>
      </c>
      <c r="J45" s="27">
        <f t="shared" si="6"/>
        <v>5.5004039999999996</v>
      </c>
      <c r="K45" s="116">
        <f t="shared" si="4"/>
        <v>5.6136889958513709E-5</v>
      </c>
      <c r="L45" s="50"/>
    </row>
    <row r="46" spans="1:12" s="4" customFormat="1" ht="31.5" customHeight="1" x14ac:dyDescent="0.25">
      <c r="B46" s="115" t="s">
        <v>188</v>
      </c>
      <c r="C46" s="6">
        <v>88309</v>
      </c>
      <c r="D46" s="24" t="s">
        <v>106</v>
      </c>
      <c r="E46" s="39" t="s">
        <v>174</v>
      </c>
      <c r="F46" s="25" t="s">
        <v>108</v>
      </c>
      <c r="G46" s="27">
        <v>35.58</v>
      </c>
      <c r="H46" s="73">
        <v>24</v>
      </c>
      <c r="I46" s="40">
        <f>G46*BDI!$H$25+G46</f>
        <v>42.55368</v>
      </c>
      <c r="J46" s="27">
        <f t="shared" si="6"/>
        <v>1021.28832</v>
      </c>
      <c r="K46" s="116">
        <f t="shared" si="4"/>
        <v>1.0423225282316597E-2</v>
      </c>
      <c r="L46" s="50"/>
    </row>
    <row r="47" spans="1:12" s="4" customFormat="1" ht="39.75" customHeight="1" thickBot="1" x14ac:dyDescent="0.3">
      <c r="B47" s="117" t="s">
        <v>189</v>
      </c>
      <c r="C47" s="118">
        <v>88242</v>
      </c>
      <c r="D47" s="119" t="s">
        <v>106</v>
      </c>
      <c r="E47" s="120" t="s">
        <v>175</v>
      </c>
      <c r="F47" s="121" t="s">
        <v>108</v>
      </c>
      <c r="G47" s="122">
        <v>33.270000000000003</v>
      </c>
      <c r="H47" s="123">
        <v>24</v>
      </c>
      <c r="I47" s="124">
        <f>G47*BDI!$H$25+G47</f>
        <v>39.79092</v>
      </c>
      <c r="J47" s="122">
        <f t="shared" si="6"/>
        <v>954.98208</v>
      </c>
      <c r="K47" s="125">
        <f t="shared" si="4"/>
        <v>9.7465066088441039E-3</v>
      </c>
      <c r="L47" s="50"/>
    </row>
    <row r="48" spans="1:12" s="4" customFormat="1" ht="15.75" thickBot="1" x14ac:dyDescent="0.3">
      <c r="B48" s="92">
        <v>6</v>
      </c>
      <c r="C48" s="204" t="s">
        <v>154</v>
      </c>
      <c r="D48" s="204"/>
      <c r="E48" s="204"/>
      <c r="F48" s="204"/>
      <c r="G48" s="204"/>
      <c r="H48" s="204"/>
      <c r="I48" s="204"/>
      <c r="J48" s="93">
        <f>SUM(J49:J53)</f>
        <v>30722.594436040003</v>
      </c>
      <c r="K48" s="94">
        <f t="shared" si="4"/>
        <v>0.31355349590612314</v>
      </c>
      <c r="L48" s="50"/>
    </row>
    <row r="49" spans="2:12" s="4" customFormat="1" ht="31.5" customHeight="1" x14ac:dyDescent="0.25">
      <c r="B49" s="105" t="s">
        <v>162</v>
      </c>
      <c r="C49" s="106" t="s">
        <v>143</v>
      </c>
      <c r="D49" s="107" t="s">
        <v>76</v>
      </c>
      <c r="E49" s="126" t="s">
        <v>144</v>
      </c>
      <c r="F49" s="109" t="s">
        <v>85</v>
      </c>
      <c r="G49" s="127">
        <v>10.16</v>
      </c>
      <c r="H49" s="111">
        <f>((2*3*9.15)+(3*6.7*2)+(2*3*10.4))*0.617+(((2*2*9.15)+(2*2*6.7)+(2*9)+(2*6.55))*0.963)*2+(((2*2*9.15)+(2*2*6.7)+(2*9)+(2*6.55))*0.617)*2+(((2*2*9.95)+(2*9.65))*0.963)*2+(((2*2*9.95)+(2*9.65))*0.617)*2+((6*4.75)*0.963)*13</f>
        <v>939.34500000000003</v>
      </c>
      <c r="I49" s="112">
        <f>G49*BDI!$H$25+G49</f>
        <v>12.15136</v>
      </c>
      <c r="J49" s="113">
        <f>H49*I49</f>
        <v>11414.319259200001</v>
      </c>
      <c r="K49" s="114">
        <f t="shared" si="4"/>
        <v>0.11649405829190988</v>
      </c>
      <c r="L49" s="50"/>
    </row>
    <row r="50" spans="2:12" s="4" customFormat="1" ht="31.5" customHeight="1" x14ac:dyDescent="0.25">
      <c r="B50" s="115" t="s">
        <v>163</v>
      </c>
      <c r="C50" s="6" t="s">
        <v>145</v>
      </c>
      <c r="D50" s="24" t="s">
        <v>76</v>
      </c>
      <c r="E50" s="39" t="s">
        <v>146</v>
      </c>
      <c r="F50" s="25" t="s">
        <v>85</v>
      </c>
      <c r="G50" s="27">
        <v>10.51</v>
      </c>
      <c r="H50" s="73">
        <f>(122*1.1+85*1.1+(122*1.1)*2+(122*1.1)*2+85*1.1*2+85*1.1*2)*0.154+((40*0.8)*13)*0.154</f>
        <v>239.39300000000003</v>
      </c>
      <c r="I50" s="43">
        <f>G50*BDI!$H$25+G50</f>
        <v>12.56996</v>
      </c>
      <c r="J50" s="70">
        <f t="shared" ref="J50:J53" si="7">H50*I50</f>
        <v>3009.1604342800006</v>
      </c>
      <c r="K50" s="116">
        <f t="shared" ref="K50:K53" si="8">J50/$H$58</f>
        <v>3.0711363777404303E-2</v>
      </c>
      <c r="L50" s="50"/>
    </row>
    <row r="51" spans="2:12" s="4" customFormat="1" ht="31.5" customHeight="1" x14ac:dyDescent="0.25">
      <c r="B51" s="115" t="s">
        <v>164</v>
      </c>
      <c r="C51" s="6" t="s">
        <v>177</v>
      </c>
      <c r="D51" s="24" t="s">
        <v>76</v>
      </c>
      <c r="E51" s="39" t="s">
        <v>178</v>
      </c>
      <c r="F51" s="25" t="s">
        <v>96</v>
      </c>
      <c r="G51" s="27">
        <v>202.59</v>
      </c>
      <c r="H51" s="73">
        <f>(0.5*14.6*2)+(9.7*0.5*2)+(0.3*2*4.4)</f>
        <v>26.939999999999998</v>
      </c>
      <c r="I51" s="43">
        <f>G51*BDI!$H$25+G51</f>
        <v>242.29764</v>
      </c>
      <c r="J51" s="70">
        <f t="shared" si="7"/>
        <v>6527.4984215999993</v>
      </c>
      <c r="K51" s="116">
        <f t="shared" si="8"/>
        <v>6.6619372067530158E-2</v>
      </c>
      <c r="L51" s="50"/>
    </row>
    <row r="52" spans="2:12" s="4" customFormat="1" ht="31.5" customHeight="1" x14ac:dyDescent="0.25">
      <c r="B52" s="115" t="s">
        <v>165</v>
      </c>
      <c r="C52" s="6" t="s">
        <v>98</v>
      </c>
      <c r="D52" s="24" t="s">
        <v>76</v>
      </c>
      <c r="E52" s="39" t="s">
        <v>147</v>
      </c>
      <c r="F52" s="25" t="s">
        <v>81</v>
      </c>
      <c r="G52" s="27">
        <v>512.70000000000005</v>
      </c>
      <c r="H52" s="73">
        <f>((0.4*14.6*0.2)+(0.4*10.15*0.2)+(0.4*14.6*0.2*2)+(0.4*14.6*0.2*2)+(9.7*0.4*0.2*2)+(9.7*0.4*0.2*2))+(0.25*0.2*4.4*13)</f>
        <v>12.616</v>
      </c>
      <c r="I52" s="43">
        <f>G52*BDI!$H$25+G52</f>
        <v>613.18920000000003</v>
      </c>
      <c r="J52" s="70">
        <f t="shared" si="7"/>
        <v>7735.9949471999998</v>
      </c>
      <c r="K52" s="116">
        <f t="shared" si="8"/>
        <v>7.8953236356926595E-2</v>
      </c>
      <c r="L52" s="50"/>
    </row>
    <row r="53" spans="2:12" s="4" customFormat="1" ht="31.5" customHeight="1" thickBot="1" x14ac:dyDescent="0.3">
      <c r="B53" s="117" t="s">
        <v>203</v>
      </c>
      <c r="C53" s="118" t="s">
        <v>150</v>
      </c>
      <c r="D53" s="119" t="s">
        <v>76</v>
      </c>
      <c r="E53" s="120" t="s">
        <v>151</v>
      </c>
      <c r="F53" s="121" t="s">
        <v>81</v>
      </c>
      <c r="G53" s="122">
        <v>134.91</v>
      </c>
      <c r="H53" s="123">
        <f>((0.4*14.6*0.2)+(0.4*10.15*0.2)+(0.4*14.6*0.2*2)+(0.4*14.6*0.2*2)+(9.7*0.4*0.2*2)+(9.7*0.4*0.2*2))+(0.25*0.2*4.4*13)</f>
        <v>12.616</v>
      </c>
      <c r="I53" s="128">
        <f>G53*BDI!$H$25+G53</f>
        <v>161.35236</v>
      </c>
      <c r="J53" s="129">
        <f t="shared" si="7"/>
        <v>2035.6213737600001</v>
      </c>
      <c r="K53" s="125">
        <f t="shared" si="8"/>
        <v>2.077546541235219E-2</v>
      </c>
      <c r="L53" s="50"/>
    </row>
    <row r="54" spans="2:12" s="4" customFormat="1" ht="15.75" thickBot="1" x14ac:dyDescent="0.3">
      <c r="B54" s="92">
        <v>7</v>
      </c>
      <c r="C54" s="204" t="s">
        <v>181</v>
      </c>
      <c r="D54" s="204"/>
      <c r="E54" s="204"/>
      <c r="F54" s="204"/>
      <c r="G54" s="204"/>
      <c r="H54" s="204"/>
      <c r="I54" s="204"/>
      <c r="J54" s="93">
        <f>SUM(J55:J56)</f>
        <v>3290.0883599999997</v>
      </c>
      <c r="K54" s="94">
        <f>J54/$H$58</f>
        <v>3.357850227348879E-2</v>
      </c>
      <c r="L54" s="50"/>
    </row>
    <row r="55" spans="2:12" s="4" customFormat="1" ht="31.5" customHeight="1" x14ac:dyDescent="0.25">
      <c r="B55" s="105" t="s">
        <v>166</v>
      </c>
      <c r="C55" s="106" t="s">
        <v>179</v>
      </c>
      <c r="D55" s="107" t="s">
        <v>76</v>
      </c>
      <c r="E55" s="126" t="s">
        <v>180</v>
      </c>
      <c r="F55" s="109" t="s">
        <v>77</v>
      </c>
      <c r="G55" s="127">
        <v>61.15</v>
      </c>
      <c r="H55" s="111">
        <v>21.6</v>
      </c>
      <c r="I55" s="112">
        <f>G55*BDI!$H$25+G55</f>
        <v>73.135400000000004</v>
      </c>
      <c r="J55" s="113">
        <f>H55*I55</f>
        <v>1579.7246400000001</v>
      </c>
      <c r="K55" s="114">
        <f>J55/$H$58</f>
        <v>1.612260268162715E-2</v>
      </c>
      <c r="L55" s="50"/>
    </row>
    <row r="56" spans="2:12" s="4" customFormat="1" ht="31.5" customHeight="1" thickBot="1" x14ac:dyDescent="0.3">
      <c r="B56" s="117" t="s">
        <v>167</v>
      </c>
      <c r="C56" s="118" t="s">
        <v>182</v>
      </c>
      <c r="D56" s="119" t="s">
        <v>76</v>
      </c>
      <c r="E56" s="120" t="s">
        <v>183</v>
      </c>
      <c r="F56" s="121" t="s">
        <v>96</v>
      </c>
      <c r="G56" s="122">
        <v>19.59</v>
      </c>
      <c r="H56" s="123">
        <v>73</v>
      </c>
      <c r="I56" s="128">
        <f>G56*BDI!$H$25+G56</f>
        <v>23.429639999999999</v>
      </c>
      <c r="J56" s="129">
        <f>H56*I56</f>
        <v>1710.3637199999998</v>
      </c>
      <c r="K56" s="125">
        <f>J56/$H$58</f>
        <v>1.7455899591861643E-2</v>
      </c>
      <c r="L56" s="50"/>
    </row>
    <row r="57" spans="2:12" ht="6" customHeight="1" thickBot="1" x14ac:dyDescent="0.3">
      <c r="B57" s="2"/>
      <c r="C57" s="2"/>
      <c r="D57" s="2"/>
      <c r="E57" s="2"/>
      <c r="F57" s="5"/>
      <c r="G57" s="5"/>
      <c r="H57" s="7"/>
      <c r="I57" s="7"/>
      <c r="J57" s="8"/>
      <c r="K57" s="130"/>
      <c r="L57" s="50"/>
    </row>
    <row r="58" spans="2:12" ht="12.75" customHeight="1" thickBot="1" x14ac:dyDescent="0.3">
      <c r="B58" s="232"/>
      <c r="C58" s="232"/>
      <c r="D58" s="232"/>
      <c r="E58" s="232"/>
      <c r="F58" s="230" t="s">
        <v>25</v>
      </c>
      <c r="G58" s="231"/>
      <c r="H58" s="233">
        <f>SUM(J14,J23,J31,J35,J38,J48,J54)</f>
        <v>97981.986605686718</v>
      </c>
      <c r="I58" s="234"/>
      <c r="J58" s="234"/>
      <c r="K58" s="63">
        <f>H58/$H$58</f>
        <v>1</v>
      </c>
      <c r="L58" s="13"/>
    </row>
    <row r="59" spans="2:12" ht="5.25" customHeight="1" x14ac:dyDescent="0.25">
      <c r="B59" s="232"/>
      <c r="C59" s="232"/>
      <c r="D59" s="232"/>
      <c r="E59" s="232"/>
      <c r="F59" s="235"/>
      <c r="G59" s="235"/>
      <c r="H59" s="236"/>
      <c r="I59" s="236"/>
      <c r="J59" s="236"/>
    </row>
    <row r="60" spans="2:12" ht="15" customHeight="1" x14ac:dyDescent="0.3">
      <c r="B60" s="14"/>
      <c r="C60" s="14"/>
      <c r="D60" s="14"/>
      <c r="E60" s="14"/>
    </row>
    <row r="61" spans="2:12" x14ac:dyDescent="0.25">
      <c r="C61"/>
    </row>
    <row r="62" spans="2:12" x14ac:dyDescent="0.25">
      <c r="C62"/>
    </row>
    <row r="63" spans="2:12" x14ac:dyDescent="0.25">
      <c r="C63"/>
    </row>
    <row r="66" spans="5:12" ht="15" customHeight="1" x14ac:dyDescent="0.25">
      <c r="E66" s="15"/>
      <c r="G66" s="15"/>
      <c r="H66" s="15"/>
      <c r="I66" s="15"/>
      <c r="J66" s="15"/>
    </row>
    <row r="67" spans="5:12" ht="18.75" x14ac:dyDescent="0.3">
      <c r="H67" s="14"/>
      <c r="I67" s="14"/>
      <c r="J67" s="14"/>
      <c r="K67" s="14"/>
      <c r="L67" s="14"/>
    </row>
  </sheetData>
  <mergeCells count="23">
    <mergeCell ref="C54:I54"/>
    <mergeCell ref="C31:I31"/>
    <mergeCell ref="C35:I35"/>
    <mergeCell ref="C38:I38"/>
    <mergeCell ref="C23:I23"/>
    <mergeCell ref="C48:I48"/>
    <mergeCell ref="F58:G58"/>
    <mergeCell ref="B58:E59"/>
    <mergeCell ref="H58:J58"/>
    <mergeCell ref="F59:G59"/>
    <mergeCell ref="H59:J59"/>
    <mergeCell ref="B2:K2"/>
    <mergeCell ref="B3:K3"/>
    <mergeCell ref="B4:K4"/>
    <mergeCell ref="B5:K5"/>
    <mergeCell ref="B6:K6"/>
    <mergeCell ref="C14:I14"/>
    <mergeCell ref="B8:E8"/>
    <mergeCell ref="B10:E10"/>
    <mergeCell ref="B7:K7"/>
    <mergeCell ref="G8:K8"/>
    <mergeCell ref="J10:K10"/>
    <mergeCell ref="B9:G9"/>
  </mergeCells>
  <phoneticPr fontId="27" type="noConversion"/>
  <pageMargins left="0.51181102362204722" right="0.51181102362204722" top="0" bottom="0" header="0" footer="0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7137-AD70-41A9-939E-AD0FA43F0F9E}">
  <dimension ref="A1:D42"/>
  <sheetViews>
    <sheetView tabSelected="1" workbookViewId="0">
      <selection activeCell="D42" sqref="A1:D42"/>
    </sheetView>
  </sheetViews>
  <sheetFormatPr defaultRowHeight="15" x14ac:dyDescent="0.25"/>
  <cols>
    <col min="1" max="1" width="9" customWidth="1"/>
    <col min="2" max="2" width="57.85546875" customWidth="1"/>
    <col min="3" max="4" width="9" customWidth="1"/>
  </cols>
  <sheetData>
    <row r="1" spans="1:4" ht="25.5" x14ac:dyDescent="0.25">
      <c r="A1" s="105" t="s">
        <v>9</v>
      </c>
      <c r="B1" s="108" t="s">
        <v>123</v>
      </c>
      <c r="C1" s="109" t="s">
        <v>81</v>
      </c>
      <c r="D1" s="111">
        <f>(33.9*3.3+15.2*2)+73*1</f>
        <v>215.26999999999998</v>
      </c>
    </row>
    <row r="2" spans="1:4" x14ac:dyDescent="0.25">
      <c r="A2" s="115" t="s">
        <v>10</v>
      </c>
      <c r="B2" s="65" t="s">
        <v>125</v>
      </c>
      <c r="C2" s="25" t="s">
        <v>81</v>
      </c>
      <c r="D2" s="73">
        <f>(33.9*3.3+15.2*2)+73*1</f>
        <v>215.26999999999998</v>
      </c>
    </row>
    <row r="3" spans="1:4" x14ac:dyDescent="0.25">
      <c r="A3" s="115" t="s">
        <v>75</v>
      </c>
      <c r="B3" s="65" t="s">
        <v>121</v>
      </c>
      <c r="C3" s="25" t="s">
        <v>81</v>
      </c>
      <c r="D3" s="73">
        <f>(33.9*3.3)+73*1</f>
        <v>184.87</v>
      </c>
    </row>
    <row r="4" spans="1:4" x14ac:dyDescent="0.25">
      <c r="A4" s="115" t="s">
        <v>94</v>
      </c>
      <c r="B4" s="39" t="s">
        <v>127</v>
      </c>
      <c r="C4" s="25" t="s">
        <v>81</v>
      </c>
      <c r="D4" s="73">
        <f>(33.9*3.3*0.75+15.2*2)</f>
        <v>114.30249999999998</v>
      </c>
    </row>
    <row r="5" spans="1:4" x14ac:dyDescent="0.25">
      <c r="A5" s="115" t="s">
        <v>95</v>
      </c>
      <c r="B5" s="39" t="s">
        <v>129</v>
      </c>
      <c r="C5" s="25" t="s">
        <v>96</v>
      </c>
      <c r="D5" s="73">
        <f>(9.5*2+10*1.5)</f>
        <v>34</v>
      </c>
    </row>
    <row r="6" spans="1:4" ht="25.5" x14ac:dyDescent="0.25">
      <c r="A6" s="115" t="s">
        <v>192</v>
      </c>
      <c r="B6" s="39" t="s">
        <v>197</v>
      </c>
      <c r="C6" s="25" t="s">
        <v>81</v>
      </c>
      <c r="D6" s="73">
        <f>(9.7+14.2)*3.5*0.2</f>
        <v>16.73</v>
      </c>
    </row>
    <row r="7" spans="1:4" ht="25.5" x14ac:dyDescent="0.25">
      <c r="A7" s="115" t="s">
        <v>193</v>
      </c>
      <c r="B7" s="39" t="s">
        <v>191</v>
      </c>
      <c r="C7" s="25" t="s">
        <v>81</v>
      </c>
      <c r="D7" s="73">
        <f>(9.7+14.2)*3.5*0.2</f>
        <v>16.73</v>
      </c>
    </row>
    <row r="8" spans="1:4" ht="26.25" thickBot="1" x14ac:dyDescent="0.3">
      <c r="A8" s="117" t="s">
        <v>196</v>
      </c>
      <c r="B8" s="120" t="s">
        <v>195</v>
      </c>
      <c r="C8" s="121" t="s">
        <v>81</v>
      </c>
      <c r="D8" s="123">
        <f>(9.7+14.2)*3.5*0.2</f>
        <v>16.73</v>
      </c>
    </row>
    <row r="9" spans="1:4" ht="15.75" thickBot="1" x14ac:dyDescent="0.3">
      <c r="A9" s="92">
        <v>2</v>
      </c>
      <c r="B9" s="204"/>
      <c r="C9" s="204"/>
      <c r="D9" s="204"/>
    </row>
    <row r="10" spans="1:4" x14ac:dyDescent="0.25">
      <c r="A10" s="105" t="s">
        <v>12</v>
      </c>
      <c r="B10" s="126" t="s">
        <v>142</v>
      </c>
      <c r="C10" s="109" t="s">
        <v>77</v>
      </c>
      <c r="D10" s="111">
        <f>38*3</f>
        <v>114</v>
      </c>
    </row>
    <row r="11" spans="1:4" x14ac:dyDescent="0.25">
      <c r="A11" s="115" t="s">
        <v>13</v>
      </c>
      <c r="B11" s="39" t="s">
        <v>144</v>
      </c>
      <c r="C11" s="25" t="s">
        <v>85</v>
      </c>
      <c r="D11" s="73">
        <f>(249.36+203.84)*0.395+(205.2)*0.617+54.6*0.963</f>
        <v>358.2022</v>
      </c>
    </row>
    <row r="12" spans="1:4" x14ac:dyDescent="0.25">
      <c r="A12" s="115" t="s">
        <v>15</v>
      </c>
      <c r="B12" s="39" t="s">
        <v>146</v>
      </c>
      <c r="C12" s="25" t="s">
        <v>85</v>
      </c>
      <c r="D12" s="73">
        <f>(0.6283*10*38)*0.154</f>
        <v>36.768115999999999</v>
      </c>
    </row>
    <row r="13" spans="1:4" ht="25.5" x14ac:dyDescent="0.25">
      <c r="A13" s="115" t="s">
        <v>184</v>
      </c>
      <c r="B13" s="39" t="s">
        <v>200</v>
      </c>
      <c r="C13" s="25" t="s">
        <v>81</v>
      </c>
      <c r="D13" s="73">
        <f>0.05*1.15*1.15*6+0.05*1.15*0.6*7</f>
        <v>0.63824999999999987</v>
      </c>
    </row>
    <row r="14" spans="1:4" x14ac:dyDescent="0.25">
      <c r="A14" s="115" t="s">
        <v>185</v>
      </c>
      <c r="B14" s="39" t="s">
        <v>147</v>
      </c>
      <c r="C14" s="25" t="s">
        <v>81</v>
      </c>
      <c r="D14" s="73">
        <f>(PI()*0.125^2*3*38)+0.5*1.15*1.15*6+0.5*1.15*0.6*7</f>
        <v>11.978461914206818</v>
      </c>
    </row>
    <row r="15" spans="1:4" x14ac:dyDescent="0.25">
      <c r="A15" s="115" t="s">
        <v>186</v>
      </c>
      <c r="B15" s="39" t="s">
        <v>149</v>
      </c>
      <c r="C15" s="25" t="s">
        <v>81</v>
      </c>
      <c r="D15" s="73">
        <f>(PI()*0.125^2*3*38)+0.5*1.15*1.15*6+0.5*1.15*0.6*7</f>
        <v>11.978461914206818</v>
      </c>
    </row>
    <row r="16" spans="1:4" ht="26.25" thickBot="1" x14ac:dyDescent="0.3">
      <c r="A16" s="117" t="s">
        <v>199</v>
      </c>
      <c r="B16" s="120" t="s">
        <v>131</v>
      </c>
      <c r="C16" s="121" t="s">
        <v>96</v>
      </c>
      <c r="D16" s="123">
        <f>(1.15*0.6*4)*6+(1.15*0.6*2+0.6*0.6*2)*7</f>
        <v>31.259999999999998</v>
      </c>
    </row>
    <row r="17" spans="1:4" ht="15.75" thickBot="1" x14ac:dyDescent="0.3">
      <c r="A17" s="92">
        <v>3</v>
      </c>
      <c r="B17" s="204"/>
      <c r="C17" s="204"/>
      <c r="D17" s="204"/>
    </row>
    <row r="18" spans="1:4" ht="25.5" x14ac:dyDescent="0.25">
      <c r="A18" s="105" t="s">
        <v>11</v>
      </c>
      <c r="B18" s="126" t="s">
        <v>133</v>
      </c>
      <c r="C18" s="109" t="s">
        <v>81</v>
      </c>
      <c r="D18" s="111">
        <f>(22.8+42.3)*0.02</f>
        <v>1.3019999999999998</v>
      </c>
    </row>
    <row r="19" spans="1:4" ht="25.5" x14ac:dyDescent="0.25">
      <c r="A19" s="115" t="s">
        <v>14</v>
      </c>
      <c r="B19" s="39" t="s">
        <v>135</v>
      </c>
      <c r="C19" s="25" t="s">
        <v>96</v>
      </c>
      <c r="D19" s="73">
        <f>(22.8+42.3)</f>
        <v>65.099999999999994</v>
      </c>
    </row>
    <row r="20" spans="1:4" ht="26.25" thickBot="1" x14ac:dyDescent="0.3">
      <c r="A20" s="117" t="s">
        <v>29</v>
      </c>
      <c r="B20" s="120" t="s">
        <v>131</v>
      </c>
      <c r="C20" s="121" t="s">
        <v>96</v>
      </c>
      <c r="D20" s="123">
        <f>(22.8+42.3)</f>
        <v>65.099999999999994</v>
      </c>
    </row>
    <row r="21" spans="1:4" ht="15.75" thickBot="1" x14ac:dyDescent="0.3">
      <c r="A21" s="92">
        <v>4</v>
      </c>
      <c r="B21" s="204"/>
      <c r="C21" s="204"/>
      <c r="D21" s="204"/>
    </row>
    <row r="22" spans="1:4" x14ac:dyDescent="0.25">
      <c r="A22" s="105" t="s">
        <v>155</v>
      </c>
      <c r="B22" s="126" t="s">
        <v>202</v>
      </c>
      <c r="C22" s="109" t="s">
        <v>96</v>
      </c>
      <c r="D22" s="111">
        <f>35.28+2-0.91</f>
        <v>36.370000000000005</v>
      </c>
    </row>
    <row r="23" spans="1:4" ht="15.75" thickBot="1" x14ac:dyDescent="0.3">
      <c r="A23" s="117" t="s">
        <v>156</v>
      </c>
      <c r="B23" s="120" t="s">
        <v>138</v>
      </c>
      <c r="C23" s="121" t="s">
        <v>77</v>
      </c>
      <c r="D23" s="123">
        <f>9.7+14.6</f>
        <v>24.299999999999997</v>
      </c>
    </row>
    <row r="24" spans="1:4" ht="15.75" thickBot="1" x14ac:dyDescent="0.3">
      <c r="A24" s="92">
        <v>5</v>
      </c>
      <c r="B24" s="204"/>
      <c r="C24" s="204"/>
      <c r="D24" s="204"/>
    </row>
    <row r="25" spans="1:4" x14ac:dyDescent="0.25">
      <c r="A25" s="105" t="s">
        <v>157</v>
      </c>
      <c r="B25" s="126" t="s">
        <v>208</v>
      </c>
      <c r="C25" s="109" t="s">
        <v>78</v>
      </c>
      <c r="D25" s="111">
        <f>9.5+10</f>
        <v>19.5</v>
      </c>
    </row>
    <row r="26" spans="1:4" x14ac:dyDescent="0.25">
      <c r="A26" s="115" t="s">
        <v>158</v>
      </c>
      <c r="B26" s="90" t="s">
        <v>207</v>
      </c>
      <c r="C26" s="25" t="s">
        <v>78</v>
      </c>
      <c r="D26" s="73">
        <f>9.5+10</f>
        <v>19.5</v>
      </c>
    </row>
    <row r="27" spans="1:4" x14ac:dyDescent="0.25">
      <c r="A27" s="115" t="s">
        <v>159</v>
      </c>
      <c r="B27" s="39" t="s">
        <v>140</v>
      </c>
      <c r="C27" s="25" t="s">
        <v>81</v>
      </c>
      <c r="D27" s="73">
        <f>(9.5+10)*0.35*0.05</f>
        <v>0.34125</v>
      </c>
    </row>
    <row r="28" spans="1:4" x14ac:dyDescent="0.25">
      <c r="A28" s="115" t="s">
        <v>160</v>
      </c>
      <c r="B28" s="39" t="s">
        <v>169</v>
      </c>
      <c r="C28" s="25" t="s">
        <v>77</v>
      </c>
      <c r="D28" s="73">
        <f>28.45+6.05</f>
        <v>34.5</v>
      </c>
    </row>
    <row r="29" spans="1:4" ht="25.5" x14ac:dyDescent="0.25">
      <c r="A29" s="115" t="s">
        <v>161</v>
      </c>
      <c r="B29" s="39" t="s">
        <v>171</v>
      </c>
      <c r="C29" s="25" t="s">
        <v>77</v>
      </c>
      <c r="D29" s="73">
        <f>(1.2+1.2+1.2)+(0.35+0.35+0.35)+(2.5+2.5+2.5)</f>
        <v>12.149999999999999</v>
      </c>
    </row>
    <row r="30" spans="1:4" ht="25.5" x14ac:dyDescent="0.25">
      <c r="A30" s="115" t="s">
        <v>176</v>
      </c>
      <c r="B30" s="74" t="s">
        <v>209</v>
      </c>
      <c r="C30" s="25" t="s">
        <v>78</v>
      </c>
      <c r="D30" s="73">
        <v>2</v>
      </c>
    </row>
    <row r="31" spans="1:4" ht="25.5" x14ac:dyDescent="0.25">
      <c r="A31" s="115" t="s">
        <v>187</v>
      </c>
      <c r="B31" s="39" t="s">
        <v>173</v>
      </c>
      <c r="C31" s="25" t="s">
        <v>96</v>
      </c>
      <c r="D31" s="73">
        <f>0.25*0.3*4</f>
        <v>0.3</v>
      </c>
    </row>
    <row r="32" spans="1:4" ht="25.5" x14ac:dyDescent="0.25">
      <c r="A32" s="115" t="s">
        <v>188</v>
      </c>
      <c r="B32" s="39" t="s">
        <v>174</v>
      </c>
      <c r="C32" s="25" t="s">
        <v>108</v>
      </c>
      <c r="D32" s="73">
        <v>24</v>
      </c>
    </row>
    <row r="33" spans="1:4" ht="26.25" thickBot="1" x14ac:dyDescent="0.3">
      <c r="A33" s="117" t="s">
        <v>189</v>
      </c>
      <c r="B33" s="120" t="s">
        <v>175</v>
      </c>
      <c r="C33" s="121" t="s">
        <v>108</v>
      </c>
      <c r="D33" s="123">
        <v>24</v>
      </c>
    </row>
    <row r="34" spans="1:4" ht="15.75" thickBot="1" x14ac:dyDescent="0.3">
      <c r="A34" s="92">
        <v>6</v>
      </c>
      <c r="B34" s="204"/>
      <c r="C34" s="204"/>
      <c r="D34" s="204"/>
    </row>
    <row r="35" spans="1:4" x14ac:dyDescent="0.25">
      <c r="A35" s="105" t="s">
        <v>162</v>
      </c>
      <c r="B35" s="126" t="s">
        <v>144</v>
      </c>
      <c r="C35" s="109" t="s">
        <v>85</v>
      </c>
      <c r="D35" s="111">
        <f>((2*3*9.15)+(3*6.7*2)+(2*3*10.4))*0.617+(((2*2*9.15)+(2*2*6.7)+(2*9)+(2*6.55))*0.963)*2+(((2*2*9.15)+(2*2*6.7)+(2*9)+(2*6.55))*0.617)*2+(((2*2*9.95)+(2*9.65))*0.963)*2+(((2*2*9.95)+(2*9.65))*0.617)*2+((6*4.75)*0.963)*13</f>
        <v>939.34500000000003</v>
      </c>
    </row>
    <row r="36" spans="1:4" x14ac:dyDescent="0.25">
      <c r="A36" s="115" t="s">
        <v>163</v>
      </c>
      <c r="B36" s="39" t="s">
        <v>146</v>
      </c>
      <c r="C36" s="25" t="s">
        <v>85</v>
      </c>
      <c r="D36" s="73">
        <f>(122*1.1+85*1.1+(122*1.1)*2+(122*1.1)*2+85*1.1*2+85*1.1*2)*0.154+((40*0.8)*13)*0.154</f>
        <v>239.39300000000003</v>
      </c>
    </row>
    <row r="37" spans="1:4" x14ac:dyDescent="0.25">
      <c r="A37" s="115" t="s">
        <v>164</v>
      </c>
      <c r="B37" s="39" t="s">
        <v>178</v>
      </c>
      <c r="C37" s="25" t="s">
        <v>96</v>
      </c>
      <c r="D37" s="73">
        <f>(0.5*14.6*2)+(9.7*0.5*2)+(0.3*2*4.4)</f>
        <v>26.939999999999998</v>
      </c>
    </row>
    <row r="38" spans="1:4" x14ac:dyDescent="0.25">
      <c r="A38" s="115" t="s">
        <v>165</v>
      </c>
      <c r="B38" s="39" t="s">
        <v>147</v>
      </c>
      <c r="C38" s="25" t="s">
        <v>81</v>
      </c>
      <c r="D38" s="73">
        <f>((0.4*14.6*0.2)+(0.4*10.15*0.2)+(0.4*14.6*0.2*2)+(0.4*14.6*0.2*2)+(9.7*0.4*0.2*2)+(9.7*0.4*0.2*2))+(0.25*0.2*4.4*13)</f>
        <v>12.616</v>
      </c>
    </row>
    <row r="39" spans="1:4" ht="15.75" thickBot="1" x14ac:dyDescent="0.3">
      <c r="A39" s="117" t="s">
        <v>203</v>
      </c>
      <c r="B39" s="120" t="s">
        <v>151</v>
      </c>
      <c r="C39" s="121" t="s">
        <v>81</v>
      </c>
      <c r="D39" s="123">
        <f>((0.4*14.6*0.2)+(0.4*10.15*0.2)+(0.4*14.6*0.2*2)+(0.4*14.6*0.2*2)+(9.7*0.4*0.2*2)+(9.7*0.4*0.2*2))+(0.25*0.2*4.4*13)</f>
        <v>12.616</v>
      </c>
    </row>
    <row r="40" spans="1:4" ht="15.75" thickBot="1" x14ac:dyDescent="0.3">
      <c r="A40" s="92">
        <v>7</v>
      </c>
      <c r="B40" s="204"/>
      <c r="C40" s="204"/>
      <c r="D40" s="204"/>
    </row>
    <row r="41" spans="1:4" x14ac:dyDescent="0.25">
      <c r="A41" s="105" t="s">
        <v>166</v>
      </c>
      <c r="B41" s="126" t="s">
        <v>180</v>
      </c>
      <c r="C41" s="109" t="s">
        <v>77</v>
      </c>
      <c r="D41" s="111">
        <v>21.6</v>
      </c>
    </row>
    <row r="42" spans="1:4" ht="15.75" thickBot="1" x14ac:dyDescent="0.3">
      <c r="A42" s="117" t="s">
        <v>167</v>
      </c>
      <c r="B42" s="120" t="s">
        <v>183</v>
      </c>
      <c r="C42" s="121" t="s">
        <v>96</v>
      </c>
      <c r="D42" s="123">
        <v>73</v>
      </c>
    </row>
  </sheetData>
  <mergeCells count="6">
    <mergeCell ref="B9:D9"/>
    <mergeCell ref="B17:D17"/>
    <mergeCell ref="B21:D21"/>
    <mergeCell ref="B24:D24"/>
    <mergeCell ref="B34:D34"/>
    <mergeCell ref="B40:D4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9"/>
  <sheetViews>
    <sheetView zoomScaleNormal="100" workbookViewId="0">
      <selection activeCell="H26" sqref="H26"/>
    </sheetView>
  </sheetViews>
  <sheetFormatPr defaultRowHeight="15" x14ac:dyDescent="0.25"/>
  <cols>
    <col min="1" max="1" width="1.85546875" customWidth="1"/>
    <col min="2" max="2" width="4.85546875" customWidth="1"/>
    <col min="3" max="3" width="28.28515625" customWidth="1"/>
    <col min="4" max="4" width="14.85546875" customWidth="1"/>
    <col min="5" max="5" width="7.5703125" customWidth="1"/>
    <col min="6" max="6" width="13.7109375" customWidth="1"/>
    <col min="7" max="8" width="13.85546875" customWidth="1"/>
    <col min="9" max="9" width="15.28515625" bestFit="1" customWidth="1"/>
  </cols>
  <sheetData>
    <row r="1" spans="2:10" ht="8.25" customHeight="1" x14ac:dyDescent="0.25"/>
    <row r="2" spans="2:10" ht="15" customHeight="1" x14ac:dyDescent="0.25">
      <c r="B2" s="189" t="s">
        <v>2</v>
      </c>
      <c r="C2" s="190"/>
      <c r="D2" s="190"/>
      <c r="E2" s="190"/>
      <c r="F2" s="190"/>
      <c r="G2" s="190"/>
      <c r="H2" s="190"/>
      <c r="I2" s="191"/>
      <c r="J2" s="16"/>
    </row>
    <row r="3" spans="2:10" ht="15" customHeight="1" x14ac:dyDescent="0.25">
      <c r="B3" s="250" t="s">
        <v>73</v>
      </c>
      <c r="C3" s="222"/>
      <c r="D3" s="222"/>
      <c r="E3" s="222"/>
      <c r="F3" s="222"/>
      <c r="G3" s="222"/>
      <c r="H3" s="222"/>
      <c r="I3" s="251"/>
      <c r="J3" s="16"/>
    </row>
    <row r="4" spans="2:10" ht="15" customHeight="1" x14ac:dyDescent="0.25">
      <c r="B4" s="201" t="s">
        <v>3</v>
      </c>
      <c r="C4" s="202"/>
      <c r="D4" s="202"/>
      <c r="E4" s="202"/>
      <c r="F4" s="202"/>
      <c r="G4" s="202"/>
      <c r="H4" s="202"/>
      <c r="I4" s="203"/>
      <c r="J4" s="16"/>
    </row>
    <row r="5" spans="2:10" ht="15" customHeight="1" x14ac:dyDescent="0.25">
      <c r="B5" s="201" t="s">
        <v>5</v>
      </c>
      <c r="C5" s="202"/>
      <c r="D5" s="202"/>
      <c r="E5" s="202"/>
      <c r="F5" s="202"/>
      <c r="G5" s="202"/>
      <c r="H5" s="202"/>
      <c r="I5" s="203"/>
      <c r="J5" s="16"/>
    </row>
    <row r="6" spans="2:10" ht="15" customHeight="1" thickBot="1" x14ac:dyDescent="0.3">
      <c r="B6" s="252" t="s">
        <v>4</v>
      </c>
      <c r="C6" s="253"/>
      <c r="D6" s="253"/>
      <c r="E6" s="253"/>
      <c r="F6" s="253"/>
      <c r="G6" s="253"/>
      <c r="H6" s="253"/>
      <c r="I6" s="254"/>
      <c r="J6" s="16"/>
    </row>
    <row r="7" spans="2:10" ht="18" customHeight="1" thickTop="1" thickBot="1" x14ac:dyDescent="0.3">
      <c r="B7" s="237" t="s">
        <v>26</v>
      </c>
      <c r="C7" s="238"/>
      <c r="D7" s="238"/>
      <c r="E7" s="238"/>
      <c r="F7" s="238"/>
      <c r="G7" s="238"/>
      <c r="H7" s="238"/>
      <c r="I7" s="239"/>
      <c r="J7" s="16"/>
    </row>
    <row r="8" spans="2:10" ht="16.5" customHeight="1" thickTop="1" x14ac:dyDescent="0.25">
      <c r="B8" s="240" t="str">
        <f>ORÇAMENTO!B8</f>
        <v>EMPREENDIMENTO : RECONSTRUÇÃO DE MURO DE ARRIMO DO PÁTIO MUNICIPAL</v>
      </c>
      <c r="C8" s="241"/>
      <c r="D8" s="241"/>
      <c r="E8" s="241"/>
      <c r="F8" s="241"/>
      <c r="G8" s="241"/>
      <c r="H8" s="71"/>
      <c r="I8" s="52"/>
      <c r="J8" s="16"/>
    </row>
    <row r="9" spans="2:10" ht="15" customHeight="1" x14ac:dyDescent="0.25">
      <c r="B9" s="242" t="str">
        <f>ORÇAMENTO!B9</f>
        <v>LOCAL: RUA DR. MIGUEL FERREIRA DA SILVA NETO, JD SÃO LUIZ, Mococa - SP, 13735-064</v>
      </c>
      <c r="C9" s="243"/>
      <c r="D9" s="243"/>
      <c r="E9" s="243"/>
      <c r="F9" s="243"/>
      <c r="G9" s="243"/>
      <c r="H9" s="72"/>
      <c r="I9" s="51"/>
      <c r="J9" s="16"/>
    </row>
    <row r="10" spans="2:10" ht="15.75" thickBot="1" x14ac:dyDescent="0.3">
      <c r="B10" s="244" t="str">
        <f>ORÇAMENTO!B10</f>
        <v xml:space="preserve">FONTE/DATA BASE: CDHU 199 sem desoneração e SINAPI 09/2025                            </v>
      </c>
      <c r="C10" s="245"/>
      <c r="D10" s="245"/>
      <c r="E10" s="245"/>
      <c r="F10" s="245"/>
      <c r="G10" s="245"/>
      <c r="H10" s="35"/>
      <c r="I10" s="33" t="str">
        <f>ORÇAMENTO!J10</f>
        <v>BDI 19,60%</v>
      </c>
      <c r="J10" s="17"/>
    </row>
    <row r="11" spans="2:10" ht="5.25" customHeight="1" thickTop="1" thickBot="1" x14ac:dyDescent="0.3"/>
    <row r="12" spans="2:10" ht="15.75" customHeight="1" thickBot="1" x14ac:dyDescent="0.3">
      <c r="B12" s="246" t="s">
        <v>8</v>
      </c>
      <c r="C12" s="248" t="s">
        <v>16</v>
      </c>
      <c r="D12" s="248" t="s">
        <v>23</v>
      </c>
      <c r="E12" s="246" t="s">
        <v>17</v>
      </c>
      <c r="F12" s="258" t="s">
        <v>24</v>
      </c>
      <c r="G12" s="259"/>
      <c r="H12" s="259"/>
      <c r="I12" s="260"/>
    </row>
    <row r="13" spans="2:10" ht="15.75" thickBot="1" x14ac:dyDescent="0.3">
      <c r="B13" s="247"/>
      <c r="C13" s="249"/>
      <c r="D13" s="249"/>
      <c r="E13" s="247"/>
      <c r="F13" s="80" t="s">
        <v>79</v>
      </c>
      <c r="G13" s="80" t="s">
        <v>80</v>
      </c>
      <c r="H13" s="80" t="s">
        <v>206</v>
      </c>
      <c r="I13" s="81" t="s">
        <v>1</v>
      </c>
    </row>
    <row r="14" spans="2:10" x14ac:dyDescent="0.25">
      <c r="B14" s="76">
        <v>1</v>
      </c>
      <c r="C14" s="77" t="str">
        <f>ORÇAMENTO!C14</f>
        <v>SERVIÇOS PRELIMINARES</v>
      </c>
      <c r="D14" s="78">
        <f>ORÇAMENTO!J14</f>
        <v>14017.610060999998</v>
      </c>
      <c r="E14" s="79">
        <f t="shared" ref="E14:E20" si="0">D14/$D$21</f>
        <v>0.14306313381266386</v>
      </c>
      <c r="F14" s="89">
        <v>1</v>
      </c>
      <c r="G14" s="78"/>
      <c r="H14" s="78"/>
      <c r="I14" s="78">
        <f>D14</f>
        <v>14017.610060999998</v>
      </c>
    </row>
    <row r="15" spans="2:10" ht="25.5" x14ac:dyDescent="0.25">
      <c r="B15" s="49">
        <v>2</v>
      </c>
      <c r="C15" s="41" t="str">
        <f>ORÇAMENTO!C23</f>
        <v>FUNDAÇÃO (BROCAS E BLOCOS DE COROAMENTO)</v>
      </c>
      <c r="D15" s="42">
        <f>ORÇAMENTO!J23</f>
        <v>26913.177086836728</v>
      </c>
      <c r="E15" s="66">
        <f t="shared" si="0"/>
        <v>0.27467474399294051</v>
      </c>
      <c r="F15" s="88">
        <v>0.5</v>
      </c>
      <c r="G15" s="88">
        <v>0.5</v>
      </c>
      <c r="H15" s="67"/>
      <c r="I15" s="42">
        <f>D15</f>
        <v>26913.177086836728</v>
      </c>
    </row>
    <row r="16" spans="2:10" ht="25.5" x14ac:dyDescent="0.25">
      <c r="B16" s="49">
        <v>3</v>
      </c>
      <c r="C16" s="41" t="str">
        <f>ORÇAMENTO!C31</f>
        <v>IMPERMEABILIZAÇÃO (MURO DE ARRIMO E MURO EXISTENTE)</v>
      </c>
      <c r="D16" s="42">
        <f>ORÇAMENTO!J31</f>
        <v>3030.4202073599999</v>
      </c>
      <c r="E16" s="66">
        <f t="shared" si="0"/>
        <v>3.0928340119857494E-2</v>
      </c>
      <c r="F16" s="67"/>
      <c r="G16" s="88">
        <v>1</v>
      </c>
      <c r="H16" s="67"/>
      <c r="I16" s="42">
        <f t="shared" ref="I16:I20" si="1">D16</f>
        <v>3030.4202073599999</v>
      </c>
    </row>
    <row r="17" spans="2:9" x14ac:dyDescent="0.25">
      <c r="B17" s="49">
        <v>4</v>
      </c>
      <c r="C17" s="41" t="str">
        <f>ORÇAMENTO!C35</f>
        <v>ALVENARIA</v>
      </c>
      <c r="D17" s="42">
        <f>ORÇAMENTO!J35</f>
        <v>7652.7880312000016</v>
      </c>
      <c r="E17" s="66">
        <f t="shared" si="0"/>
        <v>7.8104030100935376E-2</v>
      </c>
      <c r="F17" s="67"/>
      <c r="G17" s="88">
        <v>0.25</v>
      </c>
      <c r="H17" s="88">
        <v>0.75</v>
      </c>
      <c r="I17" s="42">
        <f t="shared" si="1"/>
        <v>7652.7880312000016</v>
      </c>
    </row>
    <row r="18" spans="2:9" x14ac:dyDescent="0.25">
      <c r="B18" s="49">
        <v>5</v>
      </c>
      <c r="C18" s="41" t="str">
        <f>ORÇAMENTO!C38</f>
        <v>DRENAGEM</v>
      </c>
      <c r="D18" s="42">
        <f>ORÇAMENTO!J38</f>
        <v>12355.30842325</v>
      </c>
      <c r="E18" s="66">
        <f t="shared" si="0"/>
        <v>0.12609775379399094</v>
      </c>
      <c r="F18" s="67"/>
      <c r="G18" s="88">
        <v>0.25</v>
      </c>
      <c r="H18" s="88">
        <v>0.75</v>
      </c>
      <c r="I18" s="42">
        <f t="shared" si="1"/>
        <v>12355.30842325</v>
      </c>
    </row>
    <row r="19" spans="2:9" ht="24" customHeight="1" x14ac:dyDescent="0.25">
      <c r="B19" s="49">
        <v>6</v>
      </c>
      <c r="C19" s="41" t="str">
        <f>ORÇAMENTO!C48</f>
        <v>SUPERESTRUTURA (PILARES E VIGAS)</v>
      </c>
      <c r="D19" s="42">
        <f>ORÇAMENTO!J48</f>
        <v>30722.594436040003</v>
      </c>
      <c r="E19" s="66">
        <f t="shared" si="0"/>
        <v>0.31355349590612314</v>
      </c>
      <c r="F19" s="67"/>
      <c r="G19" s="88">
        <v>0.25</v>
      </c>
      <c r="H19" s="88">
        <v>0.75</v>
      </c>
      <c r="I19" s="42">
        <f t="shared" si="1"/>
        <v>30722.594436040003</v>
      </c>
    </row>
    <row r="20" spans="2:9" ht="15.75" thickBot="1" x14ac:dyDescent="0.3">
      <c r="B20" s="82">
        <v>7</v>
      </c>
      <c r="C20" s="83" t="str">
        <f>ORÇAMENTO!C54</f>
        <v>GUIA E VEGETAÇÃO RASTEIRA</v>
      </c>
      <c r="D20" s="84">
        <f>ORÇAMENTO!J54</f>
        <v>3290.0883599999997</v>
      </c>
      <c r="E20" s="85">
        <f t="shared" si="0"/>
        <v>3.357850227348879E-2</v>
      </c>
      <c r="F20" s="67"/>
      <c r="G20" s="67"/>
      <c r="H20" s="88">
        <v>1</v>
      </c>
      <c r="I20" s="42">
        <f t="shared" si="1"/>
        <v>3290.0883599999997</v>
      </c>
    </row>
    <row r="21" spans="2:9" ht="15.75" thickBot="1" x14ac:dyDescent="0.3">
      <c r="B21" s="255" t="s">
        <v>18</v>
      </c>
      <c r="C21" s="257"/>
      <c r="D21" s="86">
        <f>SUM(D14:D20)</f>
        <v>97981.986605686718</v>
      </c>
      <c r="E21" s="87">
        <f>SUM(E14:E20)</f>
        <v>1</v>
      </c>
      <c r="F21" s="68">
        <f>D14*F14+D15*F15</f>
        <v>27474.198604418361</v>
      </c>
      <c r="G21" s="68">
        <f>D15*G15+D16*G16+D17*G17+D18*G18+D19*G19</f>
        <v>29169.681473400866</v>
      </c>
      <c r="H21" s="68">
        <f>D17*H17+D18*H18+D19*H19+D20*H20</f>
        <v>41338.106527867501</v>
      </c>
      <c r="I21" s="47">
        <f>SUM(F21:H21)</f>
        <v>97981.986605686718</v>
      </c>
    </row>
    <row r="22" spans="2:9" ht="15.75" thickBot="1" x14ac:dyDescent="0.3">
      <c r="B22" s="255" t="s">
        <v>19</v>
      </c>
      <c r="C22" s="256"/>
      <c r="D22" s="256"/>
      <c r="E22" s="257"/>
      <c r="F22" s="48">
        <f>E14*F14+E15*F15</f>
        <v>0.28040050580913412</v>
      </c>
      <c r="G22" s="48">
        <f>E15*G15+E16*G16+E17*G17+E18*G18+E19*G19</f>
        <v>0.29770453206659009</v>
      </c>
      <c r="H22" s="48">
        <f>E17*H17+E18*H18+E19*H19+E20*H20</f>
        <v>0.42189496212427591</v>
      </c>
      <c r="I22" s="48">
        <f>SUM(F22:H22)</f>
        <v>1</v>
      </c>
    </row>
    <row r="23" spans="2:9" ht="15.75" thickBot="1" x14ac:dyDescent="0.3">
      <c r="B23" s="255" t="s">
        <v>20</v>
      </c>
      <c r="C23" s="256"/>
      <c r="D23" s="256"/>
      <c r="E23" s="257"/>
      <c r="F23" s="68">
        <f>F21</f>
        <v>27474.198604418361</v>
      </c>
      <c r="G23" s="68">
        <f>G21+F23</f>
        <v>56643.880077819224</v>
      </c>
      <c r="H23" s="75">
        <f>G23+H21</f>
        <v>97981.986605686718</v>
      </c>
      <c r="I23" s="47">
        <f>H23</f>
        <v>97981.986605686718</v>
      </c>
    </row>
    <row r="24" spans="2:9" ht="15.75" thickBot="1" x14ac:dyDescent="0.3">
      <c r="B24" s="255" t="s">
        <v>21</v>
      </c>
      <c r="C24" s="256"/>
      <c r="D24" s="256"/>
      <c r="E24" s="257"/>
      <c r="F24" s="48">
        <f>F22</f>
        <v>0.28040050580913412</v>
      </c>
      <c r="G24" s="48">
        <f>G22+F24</f>
        <v>0.5781050378757242</v>
      </c>
      <c r="H24" s="48">
        <f>G24+H22</f>
        <v>1</v>
      </c>
      <c r="I24" s="48">
        <f>H24</f>
        <v>1</v>
      </c>
    </row>
    <row r="28" spans="2:9" x14ac:dyDescent="0.25">
      <c r="C28" s="15"/>
      <c r="D28" s="15"/>
      <c r="F28" s="15"/>
      <c r="G28" s="15"/>
      <c r="H28" s="15"/>
    </row>
    <row r="29" spans="2:9" ht="18.75" x14ac:dyDescent="0.3">
      <c r="G29" s="14"/>
      <c r="H29" s="14"/>
      <c r="I29" s="14"/>
    </row>
  </sheetData>
  <mergeCells count="18">
    <mergeCell ref="B24:E24"/>
    <mergeCell ref="B21:C21"/>
    <mergeCell ref="F12:I12"/>
    <mergeCell ref="B22:E22"/>
    <mergeCell ref="B23:E23"/>
    <mergeCell ref="B2:I2"/>
    <mergeCell ref="B3:I3"/>
    <mergeCell ref="B4:I4"/>
    <mergeCell ref="B5:I5"/>
    <mergeCell ref="B6:I6"/>
    <mergeCell ref="B7:I7"/>
    <mergeCell ref="B8:G8"/>
    <mergeCell ref="B9:G9"/>
    <mergeCell ref="B10:G10"/>
    <mergeCell ref="E12:E13"/>
    <mergeCell ref="D12:D13"/>
    <mergeCell ref="C12:C13"/>
    <mergeCell ref="B12:B13"/>
  </mergeCells>
  <phoneticPr fontId="27" type="noConversion"/>
  <pageMargins left="1.1023622047244095" right="0.51181102362204722" top="0.78740157480314965" bottom="0.78740157480314965" header="0.31496062992125984" footer="0.31496062992125984"/>
  <pageSetup paperSize="9" scale="9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0"/>
  <sheetViews>
    <sheetView topLeftCell="A16" zoomScale="115" zoomScaleNormal="115" workbookViewId="0">
      <selection activeCell="L11" sqref="L11"/>
    </sheetView>
  </sheetViews>
  <sheetFormatPr defaultRowHeight="15" x14ac:dyDescent="0.25"/>
  <cols>
    <col min="1" max="1" width="6.5703125" customWidth="1"/>
    <col min="4" max="4" width="12.140625" customWidth="1"/>
    <col min="5" max="5" width="11.28515625" customWidth="1"/>
    <col min="6" max="6" width="12.42578125" customWidth="1"/>
    <col min="8" max="8" width="11.42578125" customWidth="1"/>
    <col min="9" max="9" width="11.28515625" customWidth="1"/>
  </cols>
  <sheetData>
    <row r="1" spans="2:9" ht="8.25" customHeight="1" thickBot="1" x14ac:dyDescent="0.3"/>
    <row r="2" spans="2:9" x14ac:dyDescent="0.25">
      <c r="B2" s="261" t="s">
        <v>2</v>
      </c>
      <c r="C2" s="262"/>
      <c r="D2" s="262"/>
      <c r="E2" s="262"/>
      <c r="F2" s="262"/>
      <c r="G2" s="262"/>
      <c r="H2" s="262"/>
      <c r="I2" s="263"/>
    </row>
    <row r="3" spans="2:9" x14ac:dyDescent="0.25">
      <c r="B3" s="264" t="s">
        <v>73</v>
      </c>
      <c r="C3" s="265"/>
      <c r="D3" s="265"/>
      <c r="E3" s="265"/>
      <c r="F3" s="265"/>
      <c r="G3" s="265"/>
      <c r="H3" s="265"/>
      <c r="I3" s="266"/>
    </row>
    <row r="4" spans="2:9" x14ac:dyDescent="0.25">
      <c r="B4" s="267" t="s">
        <v>3</v>
      </c>
      <c r="C4" s="268"/>
      <c r="D4" s="268"/>
      <c r="E4" s="268"/>
      <c r="F4" s="268"/>
      <c r="G4" s="268"/>
      <c r="H4" s="268"/>
      <c r="I4" s="269"/>
    </row>
    <row r="5" spans="2:9" x14ac:dyDescent="0.25">
      <c r="B5" s="267" t="s">
        <v>5</v>
      </c>
      <c r="C5" s="268"/>
      <c r="D5" s="268"/>
      <c r="E5" s="268"/>
      <c r="F5" s="268"/>
      <c r="G5" s="268"/>
      <c r="H5" s="268"/>
      <c r="I5" s="269"/>
    </row>
    <row r="6" spans="2:9" ht="15.75" thickBot="1" x14ac:dyDescent="0.3">
      <c r="B6" s="270" t="s">
        <v>4</v>
      </c>
      <c r="C6" s="271"/>
      <c r="D6" s="271"/>
      <c r="E6" s="271"/>
      <c r="F6" s="271"/>
      <c r="G6" s="271"/>
      <c r="H6" s="271"/>
      <c r="I6" s="272"/>
    </row>
    <row r="7" spans="2:9" ht="16.5" thickBot="1" x14ac:dyDescent="0.3">
      <c r="B7" s="277" t="s">
        <v>27</v>
      </c>
      <c r="C7" s="278"/>
      <c r="D7" s="278"/>
      <c r="E7" s="278"/>
      <c r="F7" s="278"/>
      <c r="G7" s="278"/>
      <c r="H7" s="278"/>
      <c r="I7" s="279"/>
    </row>
    <row r="8" spans="2:9" ht="13.5" customHeight="1" x14ac:dyDescent="0.25">
      <c r="B8" s="285" t="str">
        <f>ORÇAMENTO!B8</f>
        <v>EMPREENDIMENTO : RECONSTRUÇÃO DE MURO DE ARRIMO DO PÁTIO MUNICIPAL</v>
      </c>
      <c r="C8" s="286"/>
      <c r="D8" s="286"/>
      <c r="E8" s="286"/>
      <c r="F8" s="286"/>
      <c r="G8" s="273" t="str">
        <f>ORÇAMENTO!G8</f>
        <v>Mococa, 19 de dezembro de 2025</v>
      </c>
      <c r="H8" s="273"/>
      <c r="I8" s="274"/>
    </row>
    <row r="9" spans="2:9" ht="13.5" customHeight="1" x14ac:dyDescent="0.25">
      <c r="B9" s="280"/>
      <c r="C9" s="281"/>
      <c r="D9" s="281"/>
      <c r="E9" s="281"/>
      <c r="F9" s="281"/>
      <c r="G9" s="131"/>
      <c r="H9" s="131"/>
      <c r="I9" s="132"/>
    </row>
    <row r="10" spans="2:9" ht="30.75" customHeight="1" x14ac:dyDescent="0.25">
      <c r="B10" s="280" t="str">
        <f>ORÇAMENTO!B9</f>
        <v>LOCAL: RUA DR. MIGUEL FERREIRA DA SILVA NETO, JD SÃO LUIZ, Mococa - SP, 13735-064</v>
      </c>
      <c r="C10" s="281"/>
      <c r="D10" s="281"/>
      <c r="E10" s="281"/>
      <c r="F10" s="281"/>
      <c r="G10" s="281"/>
      <c r="H10" s="281"/>
      <c r="I10" s="282"/>
    </row>
    <row r="11" spans="2:9" ht="12" customHeight="1" thickBot="1" x14ac:dyDescent="0.3">
      <c r="B11" s="283" t="str">
        <f>ORÇAMENTO!B10</f>
        <v xml:space="preserve">FONTE/DATA BASE: CDHU 199 sem desoneração e SINAPI 09/2025                            </v>
      </c>
      <c r="C11" s="284"/>
      <c r="D11" s="284"/>
      <c r="E11" s="284"/>
      <c r="F11" s="284"/>
      <c r="G11" s="275"/>
      <c r="H11" s="275"/>
      <c r="I11" s="276"/>
    </row>
    <row r="12" spans="2:9" ht="3.75" customHeight="1" thickBot="1" x14ac:dyDescent="0.3"/>
    <row r="13" spans="2:9" ht="13.5" customHeight="1" x14ac:dyDescent="0.25">
      <c r="B13" s="133" t="s">
        <v>28</v>
      </c>
      <c r="C13" s="300" t="s">
        <v>0</v>
      </c>
      <c r="D13" s="300"/>
      <c r="E13" s="300"/>
      <c r="F13" s="300"/>
      <c r="G13" s="300"/>
      <c r="H13" s="134" t="s">
        <v>17</v>
      </c>
      <c r="I13" s="135" t="s">
        <v>1</v>
      </c>
    </row>
    <row r="14" spans="2:9" x14ac:dyDescent="0.25">
      <c r="B14" s="136">
        <v>1</v>
      </c>
      <c r="C14" s="291" t="s">
        <v>30</v>
      </c>
      <c r="D14" s="292"/>
      <c r="E14" s="292"/>
      <c r="F14" s="292"/>
      <c r="G14" s="293"/>
      <c r="H14" s="18"/>
      <c r="I14" s="137">
        <v>0.03</v>
      </c>
    </row>
    <row r="15" spans="2:9" x14ac:dyDescent="0.25">
      <c r="B15" s="136">
        <v>2</v>
      </c>
      <c r="C15" s="291" t="s">
        <v>31</v>
      </c>
      <c r="D15" s="292"/>
      <c r="E15" s="292"/>
      <c r="F15" s="292"/>
      <c r="G15" s="293"/>
      <c r="H15" s="18"/>
      <c r="I15" s="137">
        <f>H16+H17+H18</f>
        <v>8.8300000000000003E-2</v>
      </c>
    </row>
    <row r="16" spans="2:9" x14ac:dyDescent="0.25">
      <c r="B16" s="138" t="s">
        <v>12</v>
      </c>
      <c r="C16" s="294" t="s">
        <v>22</v>
      </c>
      <c r="D16" s="295"/>
      <c r="E16" s="295"/>
      <c r="F16" s="295"/>
      <c r="G16" s="296"/>
      <c r="H16" s="19">
        <v>0.05</v>
      </c>
      <c r="I16" s="116"/>
    </row>
    <row r="17" spans="2:9" x14ac:dyDescent="0.25">
      <c r="B17" s="138" t="s">
        <v>13</v>
      </c>
      <c r="C17" s="294" t="s">
        <v>32</v>
      </c>
      <c r="D17" s="295"/>
      <c r="E17" s="295"/>
      <c r="F17" s="295"/>
      <c r="G17" s="296"/>
      <c r="H17" s="19">
        <v>8.3000000000000001E-3</v>
      </c>
      <c r="I17" s="116"/>
    </row>
    <row r="18" spans="2:9" x14ac:dyDescent="0.25">
      <c r="B18" s="138" t="s">
        <v>15</v>
      </c>
      <c r="C18" s="294" t="s">
        <v>33</v>
      </c>
      <c r="D18" s="295"/>
      <c r="E18" s="295"/>
      <c r="F18" s="295"/>
      <c r="G18" s="296"/>
      <c r="H18" s="19">
        <v>0.03</v>
      </c>
      <c r="I18" s="116"/>
    </row>
    <row r="19" spans="2:9" x14ac:dyDescent="0.25">
      <c r="B19" s="136">
        <v>3</v>
      </c>
      <c r="C19" s="291" t="s">
        <v>34</v>
      </c>
      <c r="D19" s="292"/>
      <c r="E19" s="292"/>
      <c r="F19" s="292"/>
      <c r="G19" s="293"/>
      <c r="H19" s="18"/>
      <c r="I19" s="137">
        <f>H20+H21+H22</f>
        <v>2.1200000000000004E-2</v>
      </c>
    </row>
    <row r="20" spans="2:9" x14ac:dyDescent="0.25">
      <c r="B20" s="138" t="s">
        <v>11</v>
      </c>
      <c r="C20" s="294" t="s">
        <v>35</v>
      </c>
      <c r="D20" s="295"/>
      <c r="E20" s="295"/>
      <c r="F20" s="295"/>
      <c r="G20" s="296"/>
      <c r="H20" s="19">
        <v>5.0000000000000001E-3</v>
      </c>
      <c r="I20" s="116"/>
    </row>
    <row r="21" spans="2:9" x14ac:dyDescent="0.25">
      <c r="B21" s="138" t="s">
        <v>14</v>
      </c>
      <c r="C21" s="294" t="s">
        <v>36</v>
      </c>
      <c r="D21" s="295"/>
      <c r="E21" s="295"/>
      <c r="F21" s="295"/>
      <c r="G21" s="296"/>
      <c r="H21" s="19">
        <v>1.0800000000000001E-2</v>
      </c>
      <c r="I21" s="116"/>
    </row>
    <row r="22" spans="2:9" x14ac:dyDescent="0.25">
      <c r="B22" s="138" t="s">
        <v>29</v>
      </c>
      <c r="C22" s="294" t="s">
        <v>37</v>
      </c>
      <c r="D22" s="295"/>
      <c r="E22" s="295"/>
      <c r="F22" s="295"/>
      <c r="G22" s="296"/>
      <c r="H22" s="19">
        <v>5.4000000000000003E-3</v>
      </c>
      <c r="I22" s="116"/>
    </row>
    <row r="23" spans="2:9" x14ac:dyDescent="0.25">
      <c r="B23" s="136">
        <v>4</v>
      </c>
      <c r="C23" s="291" t="s">
        <v>38</v>
      </c>
      <c r="D23" s="292"/>
      <c r="E23" s="292"/>
      <c r="F23" s="292"/>
      <c r="G23" s="293"/>
      <c r="H23" s="18"/>
      <c r="I23" s="137">
        <v>0.02</v>
      </c>
    </row>
    <row r="24" spans="2:9" ht="15.75" thickBot="1" x14ac:dyDescent="0.3">
      <c r="B24" s="139">
        <v>5</v>
      </c>
      <c r="C24" s="297" t="s">
        <v>39</v>
      </c>
      <c r="D24" s="298"/>
      <c r="E24" s="298"/>
      <c r="F24" s="298"/>
      <c r="G24" s="299"/>
      <c r="H24" s="140"/>
      <c r="I24" s="141">
        <v>3.6499999999999998E-2</v>
      </c>
    </row>
    <row r="25" spans="2:9" ht="15.75" thickBot="1" x14ac:dyDescent="0.3">
      <c r="F25" s="287" t="s">
        <v>40</v>
      </c>
      <c r="G25" s="288"/>
      <c r="H25" s="289">
        <f>I24+I23+I19+I15+I14</f>
        <v>0.19599999999999998</v>
      </c>
      <c r="I25" s="290"/>
    </row>
    <row r="29" spans="2:9" x14ac:dyDescent="0.25">
      <c r="B29" s="15"/>
      <c r="C29" s="15"/>
      <c r="D29" s="15"/>
      <c r="G29" s="15"/>
      <c r="H29" s="15"/>
      <c r="I29" s="15"/>
    </row>
    <row r="30" spans="2:9" ht="18.75" x14ac:dyDescent="0.3">
      <c r="G30" s="14"/>
      <c r="H30" s="14"/>
    </row>
  </sheetData>
  <mergeCells count="25">
    <mergeCell ref="C18:G18"/>
    <mergeCell ref="C13:G13"/>
    <mergeCell ref="C14:G14"/>
    <mergeCell ref="C15:G15"/>
    <mergeCell ref="C16:G16"/>
    <mergeCell ref="C17:G17"/>
    <mergeCell ref="F25:G25"/>
    <mergeCell ref="H25:I25"/>
    <mergeCell ref="C19:G19"/>
    <mergeCell ref="C20:G20"/>
    <mergeCell ref="C21:G21"/>
    <mergeCell ref="C22:G22"/>
    <mergeCell ref="C23:G23"/>
    <mergeCell ref="C24:G24"/>
    <mergeCell ref="G8:I8"/>
    <mergeCell ref="G11:I11"/>
    <mergeCell ref="B7:I7"/>
    <mergeCell ref="B10:I10"/>
    <mergeCell ref="B11:F11"/>
    <mergeCell ref="B8:F9"/>
    <mergeCell ref="B2:I2"/>
    <mergeCell ref="B3:I3"/>
    <mergeCell ref="B4:I4"/>
    <mergeCell ref="B5:I5"/>
    <mergeCell ref="B6:I6"/>
  </mergeCells>
  <pageMargins left="0.511811024" right="0.511811024" top="0.78740157499999996" bottom="0.78740157499999996" header="0.31496062000000002" footer="0.31496062000000002"/>
  <pageSetup paperSize="9" scale="9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489"/>
  <sheetViews>
    <sheetView topLeftCell="A256" zoomScaleNormal="100" workbookViewId="0">
      <selection activeCell="H11" sqref="H11"/>
    </sheetView>
  </sheetViews>
  <sheetFormatPr defaultRowHeight="15" x14ac:dyDescent="0.25"/>
  <cols>
    <col min="1" max="1" width="1.42578125" customWidth="1"/>
    <col min="2" max="2" width="7.85546875" customWidth="1"/>
    <col min="3" max="3" width="15.42578125" customWidth="1"/>
    <col min="4" max="4" width="33.85546875" customWidth="1"/>
    <col min="5" max="5" width="21.85546875" customWidth="1"/>
    <col min="6" max="6" width="12.140625" customWidth="1"/>
    <col min="7" max="7" width="10.5703125" customWidth="1"/>
    <col min="8" max="8" width="11.140625" customWidth="1"/>
    <col min="9" max="9" width="17.7109375" customWidth="1"/>
  </cols>
  <sheetData>
    <row r="1" spans="2:9" ht="9" customHeight="1" x14ac:dyDescent="0.25"/>
    <row r="2" spans="2:9" ht="15.75" x14ac:dyDescent="0.25">
      <c r="B2" s="189" t="s">
        <v>2</v>
      </c>
      <c r="C2" s="190"/>
      <c r="D2" s="190"/>
      <c r="E2" s="190"/>
      <c r="F2" s="190"/>
      <c r="G2" s="190"/>
      <c r="H2" s="190"/>
      <c r="I2" s="191"/>
    </row>
    <row r="3" spans="2:9" x14ac:dyDescent="0.25">
      <c r="B3" s="192" t="s">
        <v>73</v>
      </c>
      <c r="C3" s="193"/>
      <c r="D3" s="193"/>
      <c r="E3" s="193"/>
      <c r="F3" s="193"/>
      <c r="G3" s="193"/>
      <c r="H3" s="193"/>
      <c r="I3" s="194"/>
    </row>
    <row r="4" spans="2:9" x14ac:dyDescent="0.25">
      <c r="B4" s="306" t="s">
        <v>3</v>
      </c>
      <c r="C4" s="268"/>
      <c r="D4" s="268"/>
      <c r="E4" s="268"/>
      <c r="F4" s="268"/>
      <c r="G4" s="268"/>
      <c r="H4" s="268"/>
      <c r="I4" s="307"/>
    </row>
    <row r="5" spans="2:9" x14ac:dyDescent="0.25">
      <c r="B5" s="306" t="s">
        <v>5</v>
      </c>
      <c r="C5" s="268"/>
      <c r="D5" s="268"/>
      <c r="E5" s="268"/>
      <c r="F5" s="268"/>
      <c r="G5" s="268"/>
      <c r="H5" s="268"/>
      <c r="I5" s="307"/>
    </row>
    <row r="6" spans="2:9" ht="15.75" thickBot="1" x14ac:dyDescent="0.3">
      <c r="B6" s="308" t="s">
        <v>4</v>
      </c>
      <c r="C6" s="309"/>
      <c r="D6" s="309"/>
      <c r="E6" s="309"/>
      <c r="F6" s="309"/>
      <c r="G6" s="309"/>
      <c r="H6" s="309"/>
      <c r="I6" s="310"/>
    </row>
    <row r="7" spans="2:9" ht="17.25" thickTop="1" thickBot="1" x14ac:dyDescent="0.3">
      <c r="B7" s="237" t="s">
        <v>44</v>
      </c>
      <c r="C7" s="238"/>
      <c r="D7" s="238"/>
      <c r="E7" s="238"/>
      <c r="F7" s="238"/>
      <c r="G7" s="238"/>
      <c r="H7" s="238"/>
      <c r="I7" s="239"/>
    </row>
    <row r="8" spans="2:9" ht="12.75" customHeight="1" thickTop="1" x14ac:dyDescent="0.25">
      <c r="B8" s="315" t="str">
        <f>ORÇAMENTO!B8</f>
        <v>EMPREENDIMENTO : RECONSTRUÇÃO DE MURO DE ARRIMO DO PÁTIO MUNICIPAL</v>
      </c>
      <c r="C8" s="316"/>
      <c r="D8" s="316"/>
      <c r="E8" s="316"/>
      <c r="F8" s="34"/>
      <c r="G8" s="311" t="str">
        <f>ORÇAMENTO!G8</f>
        <v>Mococa, 19 de dezembro de 2025</v>
      </c>
      <c r="H8" s="311"/>
      <c r="I8" s="312"/>
    </row>
    <row r="9" spans="2:9" ht="28.5" customHeight="1" x14ac:dyDescent="0.25">
      <c r="B9" s="317" t="str">
        <f>ORÇAMENTO!B9</f>
        <v>LOCAL: RUA DR. MIGUEL FERREIRA DA SILVA NETO, JD SÃO LUIZ, Mococa - SP, 13735-064</v>
      </c>
      <c r="C9" s="318"/>
      <c r="D9" s="318"/>
      <c r="E9" s="318"/>
      <c r="F9" s="37"/>
      <c r="G9" s="313"/>
      <c r="H9" s="313"/>
      <c r="I9" s="314"/>
    </row>
    <row r="10" spans="2:9" ht="15.75" thickBot="1" x14ac:dyDescent="0.3">
      <c r="B10" s="244" t="str">
        <f>ORÇAMENTO!B10</f>
        <v xml:space="preserve">FONTE/DATA BASE: CDHU 199 sem desoneração e SINAPI 09/2025                            </v>
      </c>
      <c r="C10" s="245"/>
      <c r="D10" s="245"/>
      <c r="E10" s="245"/>
      <c r="F10" s="35"/>
      <c r="G10" s="30"/>
      <c r="H10" s="36">
        <f>ORÇAMENTO!H10</f>
        <v>0</v>
      </c>
      <c r="I10" s="32" t="str">
        <f>ORÇAMENTO!J10</f>
        <v>BDI 19,60%</v>
      </c>
    </row>
    <row r="11" spans="2:9" ht="4.5" customHeight="1" thickTop="1" x14ac:dyDescent="0.25"/>
    <row r="12" spans="2:9" x14ac:dyDescent="0.25">
      <c r="B12" s="23" t="s">
        <v>28</v>
      </c>
      <c r="C12" s="319" t="s">
        <v>41</v>
      </c>
      <c r="D12" s="319"/>
      <c r="E12" s="319"/>
      <c r="F12" s="323" t="s">
        <v>72</v>
      </c>
      <c r="G12" s="319" t="s">
        <v>42</v>
      </c>
      <c r="H12" s="319"/>
      <c r="I12" s="319"/>
    </row>
    <row r="13" spans="2:9" x14ac:dyDescent="0.25">
      <c r="B13" s="31">
        <v>1</v>
      </c>
      <c r="C13" s="320" t="e">
        <f>ORÇAMENTO!#REF!</f>
        <v>#REF!</v>
      </c>
      <c r="D13" s="321"/>
      <c r="E13" s="322"/>
      <c r="F13" s="324"/>
      <c r="G13" s="320" t="s">
        <v>43</v>
      </c>
      <c r="H13" s="321"/>
      <c r="I13" s="322"/>
    </row>
    <row r="14" spans="2:9" x14ac:dyDescent="0.25">
      <c r="B14" s="26" t="e">
        <f>ORÇAMENTO!#REF!</f>
        <v>#REF!</v>
      </c>
      <c r="C14" s="303" t="e">
        <f>ORÇAMENTO!#REF!</f>
        <v>#REF!</v>
      </c>
      <c r="D14" s="304"/>
      <c r="E14" s="305"/>
      <c r="F14" s="38" t="e">
        <f>ORÇAMENTO!#REF!</f>
        <v>#REF!</v>
      </c>
      <c r="G14" s="303"/>
      <c r="H14" s="304"/>
      <c r="I14" s="305"/>
    </row>
    <row r="15" spans="2:9" ht="17.25" customHeight="1" x14ac:dyDescent="0.25">
      <c r="B15" s="26" t="e">
        <f>ORÇAMENTO!#REF!</f>
        <v>#REF!</v>
      </c>
      <c r="C15" s="303" t="e">
        <f>ORÇAMENTO!#REF!</f>
        <v>#REF!</v>
      </c>
      <c r="D15" s="304"/>
      <c r="E15" s="305"/>
      <c r="F15" s="38" t="e">
        <f>ORÇAMENTO!#REF!</f>
        <v>#REF!</v>
      </c>
      <c r="G15" s="303"/>
      <c r="H15" s="304"/>
      <c r="I15" s="305"/>
    </row>
    <row r="16" spans="2:9" ht="26.25" customHeight="1" x14ac:dyDescent="0.25">
      <c r="B16" s="26" t="e">
        <f>ORÇAMENTO!#REF!</f>
        <v>#REF!</v>
      </c>
      <c r="C16" s="303" t="e">
        <f>ORÇAMENTO!#REF!</f>
        <v>#REF!</v>
      </c>
      <c r="D16" s="304"/>
      <c r="E16" s="305"/>
      <c r="F16" s="38" t="e">
        <f>ORÇAMENTO!#REF!</f>
        <v>#REF!</v>
      </c>
      <c r="G16" s="303"/>
      <c r="H16" s="304"/>
      <c r="I16" s="305"/>
    </row>
    <row r="17" spans="2:9" ht="26.25" customHeight="1" x14ac:dyDescent="0.25">
      <c r="B17" s="26" t="e">
        <f>ORÇAMENTO!#REF!</f>
        <v>#REF!</v>
      </c>
      <c r="C17" s="303" t="e">
        <f>ORÇAMENTO!#REF!</f>
        <v>#REF!</v>
      </c>
      <c r="D17" s="304"/>
      <c r="E17" s="305"/>
      <c r="F17" s="38" t="e">
        <f>ORÇAMENTO!#REF!</f>
        <v>#REF!</v>
      </c>
      <c r="G17" s="325"/>
      <c r="H17" s="326"/>
      <c r="I17" s="327"/>
    </row>
    <row r="18" spans="2:9" ht="17.25" customHeight="1" x14ac:dyDescent="0.25">
      <c r="B18" s="26" t="e">
        <f>ORÇAMENTO!#REF!</f>
        <v>#REF!</v>
      </c>
      <c r="C18" s="303" t="e">
        <f>ORÇAMENTO!#REF!</f>
        <v>#REF!</v>
      </c>
      <c r="D18" s="304"/>
      <c r="E18" s="305"/>
      <c r="F18" s="38" t="e">
        <f>ORÇAMENTO!#REF!</f>
        <v>#REF!</v>
      </c>
      <c r="G18" s="303"/>
      <c r="H18" s="304"/>
      <c r="I18" s="305"/>
    </row>
    <row r="19" spans="2:9" ht="30.75" customHeight="1" x14ac:dyDescent="0.25">
      <c r="B19" s="26" t="e">
        <f>ORÇAMENTO!#REF!</f>
        <v>#REF!</v>
      </c>
      <c r="C19" s="303" t="e">
        <f>ORÇAMENTO!#REF!</f>
        <v>#REF!</v>
      </c>
      <c r="D19" s="304"/>
      <c r="E19" s="305"/>
      <c r="F19" s="38" t="e">
        <f>ORÇAMENTO!#REF!</f>
        <v>#REF!</v>
      </c>
      <c r="G19" s="325"/>
      <c r="H19" s="326"/>
      <c r="I19" s="327"/>
    </row>
    <row r="20" spans="2:9" ht="29.25" customHeight="1" x14ac:dyDescent="0.25">
      <c r="B20" s="26">
        <f>ORÇAMENTO!B14</f>
        <v>1</v>
      </c>
      <c r="C20" s="303">
        <f>ORÇAMENTO!E14</f>
        <v>0</v>
      </c>
      <c r="D20" s="304"/>
      <c r="E20" s="305"/>
      <c r="F20" s="38">
        <f>ORÇAMENTO!H14</f>
        <v>0</v>
      </c>
      <c r="G20" s="325"/>
      <c r="H20" s="326"/>
      <c r="I20" s="327"/>
    </row>
    <row r="21" spans="2:9" x14ac:dyDescent="0.25">
      <c r="B21" s="26" t="str">
        <f>ORÇAMENTO!B17</f>
        <v>1.3</v>
      </c>
      <c r="C21" s="303" t="str">
        <f>ORÇAMENTO!E17</f>
        <v>Transporte de solo de 1ª e 2ª categoria por caminhão até o 2° km</v>
      </c>
      <c r="D21" s="304"/>
      <c r="E21" s="305"/>
      <c r="F21" s="38">
        <f>ORÇAMENTO!H17</f>
        <v>184.87</v>
      </c>
      <c r="G21" s="325"/>
      <c r="H21" s="326"/>
      <c r="I21" s="327"/>
    </row>
    <row r="22" spans="2:9" ht="28.5" customHeight="1" x14ac:dyDescent="0.25">
      <c r="B22" s="26" t="str">
        <f>ORÇAMENTO!B15</f>
        <v>1.1</v>
      </c>
      <c r="C22" s="303" t="str">
        <f>ORÇAMENTO!E15</f>
        <v>Escavação e carga mecanizada em solo de 1ª categoria, em campo aberto</v>
      </c>
      <c r="D22" s="304"/>
      <c r="E22" s="305"/>
      <c r="F22" s="38">
        <f>ORÇAMENTO!H15</f>
        <v>215.26999999999998</v>
      </c>
      <c r="G22" s="325"/>
      <c r="H22" s="326"/>
      <c r="I22" s="327"/>
    </row>
    <row r="23" spans="2:9" ht="27" customHeight="1" x14ac:dyDescent="0.25">
      <c r="B23" s="26" t="str">
        <f>ORÇAMENTO!B16</f>
        <v>1.2</v>
      </c>
      <c r="C23" s="303" t="str">
        <f>ORÇAMENTO!E16</f>
        <v>Carregamento mecanizado de solo de 1ª e 2ª categoria</v>
      </c>
      <c r="D23" s="304"/>
      <c r="E23" s="305"/>
      <c r="F23" s="38">
        <f>ORÇAMENTO!H16</f>
        <v>215.26999999999998</v>
      </c>
      <c r="G23" s="325"/>
      <c r="H23" s="326"/>
      <c r="I23" s="327"/>
    </row>
    <row r="24" spans="2:9" ht="27" customHeight="1" x14ac:dyDescent="0.25">
      <c r="B24" s="26" t="str">
        <f>ORÇAMENTO!B18</f>
        <v>1.4</v>
      </c>
      <c r="C24" s="303" t="str">
        <f>ORÇAMENTO!E18</f>
        <v>Reaterro compactado mecanizado de vala ou cava com compactador</v>
      </c>
      <c r="D24" s="304"/>
      <c r="E24" s="305"/>
      <c r="F24" s="38">
        <f>ORÇAMENTO!H18</f>
        <v>114.30249999999998</v>
      </c>
      <c r="G24" s="303"/>
      <c r="H24" s="304"/>
      <c r="I24" s="305"/>
    </row>
    <row r="25" spans="2:9" ht="27" customHeight="1" x14ac:dyDescent="0.25">
      <c r="B25" s="26" t="str">
        <f>ORÇAMENTO!B19</f>
        <v>1.5</v>
      </c>
      <c r="C25" s="303" t="str">
        <f>ORÇAMENTO!E19</f>
        <v>Escoramento de solo pontaletado</v>
      </c>
      <c r="D25" s="304"/>
      <c r="E25" s="305"/>
      <c r="F25" s="38">
        <f>ORÇAMENTO!H19</f>
        <v>34</v>
      </c>
      <c r="G25" s="325"/>
      <c r="H25" s="326"/>
      <c r="I25" s="327"/>
    </row>
    <row r="26" spans="2:9" ht="27" customHeight="1" x14ac:dyDescent="0.25">
      <c r="B26" s="26" t="e">
        <f>ORÇAMENTO!#REF!</f>
        <v>#REF!</v>
      </c>
      <c r="C26" s="303" t="e">
        <f>ORÇAMENTO!#REF!</f>
        <v>#REF!</v>
      </c>
      <c r="D26" s="304"/>
      <c r="E26" s="305"/>
      <c r="F26" s="38" t="e">
        <f>ORÇAMENTO!#REF!</f>
        <v>#REF!</v>
      </c>
      <c r="G26" s="325"/>
      <c r="H26" s="326"/>
      <c r="I26" s="327"/>
    </row>
    <row r="27" spans="2:9" ht="17.25" customHeight="1" x14ac:dyDescent="0.25">
      <c r="B27" s="26" t="e">
        <f>ORÇAMENTO!#REF!</f>
        <v>#REF!</v>
      </c>
      <c r="C27" s="303" t="e">
        <f>ORÇAMENTO!#REF!</f>
        <v>#REF!</v>
      </c>
      <c r="D27" s="304"/>
      <c r="E27" s="305"/>
      <c r="F27" s="38" t="e">
        <f>ORÇAMENTO!#REF!</f>
        <v>#REF!</v>
      </c>
      <c r="G27" s="303"/>
      <c r="H27" s="304"/>
      <c r="I27" s="305"/>
    </row>
    <row r="28" spans="2:9" ht="19.5" customHeight="1" x14ac:dyDescent="0.25">
      <c r="B28" s="26" t="e">
        <f>ORÇAMENTO!#REF!</f>
        <v>#REF!</v>
      </c>
      <c r="C28" s="303" t="e">
        <f>ORÇAMENTO!#REF!</f>
        <v>#REF!</v>
      </c>
      <c r="D28" s="304"/>
      <c r="E28" s="305"/>
      <c r="F28" s="38" t="e">
        <f>ORÇAMENTO!#REF!</f>
        <v>#REF!</v>
      </c>
      <c r="G28" s="303"/>
      <c r="H28" s="304"/>
      <c r="I28" s="305"/>
    </row>
    <row r="29" spans="2:9" ht="19.5" customHeight="1" x14ac:dyDescent="0.25">
      <c r="B29" s="26" t="e">
        <f>ORÇAMENTO!#REF!</f>
        <v>#REF!</v>
      </c>
      <c r="C29" s="303" t="e">
        <f>ORÇAMENTO!#REF!</f>
        <v>#REF!</v>
      </c>
      <c r="D29" s="304"/>
      <c r="E29" s="305"/>
      <c r="F29" s="38" t="e">
        <f>ORÇAMENTO!#REF!</f>
        <v>#REF!</v>
      </c>
      <c r="G29" s="54"/>
      <c r="H29" s="55"/>
      <c r="I29" s="56"/>
    </row>
    <row r="30" spans="2:9" ht="33" customHeight="1" x14ac:dyDescent="0.25">
      <c r="B30" s="26" t="e">
        <f>ORÇAMENTO!#REF!</f>
        <v>#REF!</v>
      </c>
      <c r="C30" s="303" t="e">
        <f>ORÇAMENTO!#REF!</f>
        <v>#REF!</v>
      </c>
      <c r="D30" s="304"/>
      <c r="E30" s="305"/>
      <c r="F30" s="38" t="e">
        <f>ORÇAMENTO!#REF!</f>
        <v>#REF!</v>
      </c>
      <c r="G30" s="54"/>
      <c r="H30" s="55"/>
      <c r="I30" s="56"/>
    </row>
    <row r="31" spans="2:9" ht="15" customHeight="1" x14ac:dyDescent="0.25">
      <c r="B31" s="26" t="e">
        <f>ORÇAMENTO!#REF!</f>
        <v>#REF!</v>
      </c>
      <c r="C31" s="303" t="e">
        <f>ORÇAMENTO!#REF!</f>
        <v>#REF!</v>
      </c>
      <c r="D31" s="304"/>
      <c r="E31" s="305"/>
      <c r="F31" s="38" t="e">
        <f>ORÇAMENTO!#REF!</f>
        <v>#REF!</v>
      </c>
      <c r="G31" s="54"/>
      <c r="H31" s="55"/>
      <c r="I31" s="56"/>
    </row>
    <row r="32" spans="2:9" ht="18.75" customHeight="1" x14ac:dyDescent="0.25">
      <c r="B32" s="26" t="e">
        <f>ORÇAMENTO!#REF!</f>
        <v>#REF!</v>
      </c>
      <c r="C32" s="303" t="e">
        <f>ORÇAMENTO!#REF!</f>
        <v>#REF!</v>
      </c>
      <c r="D32" s="304"/>
      <c r="E32" s="305"/>
      <c r="F32" s="38" t="e">
        <f>ORÇAMENTO!#REF!</f>
        <v>#REF!</v>
      </c>
      <c r="G32" s="303"/>
      <c r="H32" s="304"/>
      <c r="I32" s="305"/>
    </row>
    <row r="33" spans="2:9" ht="27" customHeight="1" x14ac:dyDescent="0.25">
      <c r="B33" s="26" t="e">
        <f>ORÇAMENTO!#REF!</f>
        <v>#REF!</v>
      </c>
      <c r="C33" s="303" t="e">
        <f>ORÇAMENTO!#REF!</f>
        <v>#REF!</v>
      </c>
      <c r="D33" s="304"/>
      <c r="E33" s="305"/>
      <c r="F33" s="38" t="e">
        <f>ORÇAMENTO!#REF!</f>
        <v>#REF!</v>
      </c>
      <c r="G33" s="303"/>
      <c r="H33" s="304"/>
      <c r="I33" s="305"/>
    </row>
    <row r="34" spans="2:9" ht="15.75" customHeight="1" x14ac:dyDescent="0.25">
      <c r="B34" s="26" t="e">
        <f>ORÇAMENTO!#REF!</f>
        <v>#REF!</v>
      </c>
      <c r="C34" s="303" t="e">
        <f>ORÇAMENTO!#REF!</f>
        <v>#REF!</v>
      </c>
      <c r="D34" s="304"/>
      <c r="E34" s="305"/>
      <c r="F34" s="38" t="e">
        <f>ORÇAMENTO!#REF!</f>
        <v>#REF!</v>
      </c>
      <c r="G34" s="303"/>
      <c r="H34" s="304"/>
      <c r="I34" s="305"/>
    </row>
    <row r="35" spans="2:9" ht="29.25" customHeight="1" x14ac:dyDescent="0.25">
      <c r="B35" s="26" t="e">
        <f>ORÇAMENTO!#REF!</f>
        <v>#REF!</v>
      </c>
      <c r="C35" s="303" t="e">
        <f>ORÇAMENTO!#REF!</f>
        <v>#REF!</v>
      </c>
      <c r="D35" s="304"/>
      <c r="E35" s="305"/>
      <c r="F35" s="38" t="e">
        <f>ORÇAMENTO!#REF!</f>
        <v>#REF!</v>
      </c>
      <c r="G35" s="325"/>
      <c r="H35" s="326"/>
      <c r="I35" s="327"/>
    </row>
    <row r="36" spans="2:9" ht="26.25" customHeight="1" x14ac:dyDescent="0.25">
      <c r="B36" s="26" t="e">
        <f>ORÇAMENTO!#REF!</f>
        <v>#REF!</v>
      </c>
      <c r="C36" s="303" t="e">
        <f>ORÇAMENTO!#REF!</f>
        <v>#REF!</v>
      </c>
      <c r="D36" s="304"/>
      <c r="E36" s="305"/>
      <c r="F36" s="38" t="e">
        <f>ORÇAMENTO!#REF!</f>
        <v>#REF!</v>
      </c>
      <c r="G36" s="325"/>
      <c r="H36" s="326"/>
      <c r="I36" s="327"/>
    </row>
    <row r="37" spans="2:9" x14ac:dyDescent="0.25">
      <c r="B37" s="26" t="e">
        <f>ORÇAMENTO!#REF!</f>
        <v>#REF!</v>
      </c>
      <c r="C37" s="303" t="e">
        <f>ORÇAMENTO!#REF!</f>
        <v>#REF!</v>
      </c>
      <c r="D37" s="304"/>
      <c r="E37" s="305"/>
      <c r="F37" s="38" t="e">
        <f>ORÇAMENTO!#REF!</f>
        <v>#REF!</v>
      </c>
      <c r="G37" s="301"/>
      <c r="H37" s="301"/>
      <c r="I37" s="301"/>
    </row>
    <row r="38" spans="2:9" x14ac:dyDescent="0.25">
      <c r="B38" s="26" t="e">
        <f>ORÇAMENTO!#REF!</f>
        <v>#REF!</v>
      </c>
      <c r="C38" s="303" t="e">
        <f>ORÇAMENTO!#REF!</f>
        <v>#REF!</v>
      </c>
      <c r="D38" s="304"/>
      <c r="E38" s="305"/>
      <c r="F38" s="38" t="e">
        <f>ORÇAMENTO!#REF!</f>
        <v>#REF!</v>
      </c>
      <c r="G38" s="301"/>
      <c r="H38" s="301"/>
      <c r="I38" s="301"/>
    </row>
    <row r="39" spans="2:9" x14ac:dyDescent="0.25">
      <c r="B39" s="26" t="e">
        <f>ORÇAMENTO!#REF!</f>
        <v>#REF!</v>
      </c>
      <c r="C39" s="303" t="e">
        <f>ORÇAMENTO!#REF!</f>
        <v>#REF!</v>
      </c>
      <c r="D39" s="304"/>
      <c r="E39" s="305"/>
      <c r="F39" s="38" t="e">
        <f>ORÇAMENTO!#REF!</f>
        <v>#REF!</v>
      </c>
      <c r="G39" s="301"/>
      <c r="H39" s="301"/>
      <c r="I39" s="301"/>
    </row>
    <row r="40" spans="2:9" x14ac:dyDescent="0.25">
      <c r="B40" s="26" t="e">
        <f>ORÇAMENTO!#REF!</f>
        <v>#REF!</v>
      </c>
      <c r="C40" s="303" t="e">
        <f>ORÇAMENTO!#REF!</f>
        <v>#REF!</v>
      </c>
      <c r="D40" s="304"/>
      <c r="E40" s="305"/>
      <c r="F40" s="38" t="e">
        <f>ORÇAMENTO!#REF!</f>
        <v>#REF!</v>
      </c>
      <c r="G40" s="301"/>
      <c r="H40" s="301"/>
      <c r="I40" s="301"/>
    </row>
    <row r="41" spans="2:9" x14ac:dyDescent="0.25">
      <c r="B41" s="26" t="e">
        <f>ORÇAMENTO!#REF!</f>
        <v>#REF!</v>
      </c>
      <c r="C41" s="303" t="e">
        <f>ORÇAMENTO!#REF!</f>
        <v>#REF!</v>
      </c>
      <c r="D41" s="304"/>
      <c r="E41" s="305"/>
      <c r="F41" s="38" t="e">
        <f>ORÇAMENTO!#REF!</f>
        <v>#REF!</v>
      </c>
      <c r="G41" s="301"/>
      <c r="H41" s="301"/>
      <c r="I41" s="301"/>
    </row>
    <row r="42" spans="2:9" x14ac:dyDescent="0.25">
      <c r="B42" s="26" t="e">
        <f>ORÇAMENTO!#REF!</f>
        <v>#REF!</v>
      </c>
      <c r="C42" s="303" t="e">
        <f>ORÇAMENTO!#REF!</f>
        <v>#REF!</v>
      </c>
      <c r="D42" s="304"/>
      <c r="E42" s="305"/>
      <c r="F42" s="38" t="e">
        <f>ORÇAMENTO!#REF!</f>
        <v>#REF!</v>
      </c>
      <c r="G42" s="301"/>
      <c r="H42" s="301"/>
      <c r="I42" s="301"/>
    </row>
    <row r="43" spans="2:9" x14ac:dyDescent="0.25">
      <c r="B43" s="26" t="e">
        <f>ORÇAMENTO!#REF!</f>
        <v>#REF!</v>
      </c>
      <c r="C43" s="303" t="e">
        <f>ORÇAMENTO!#REF!</f>
        <v>#REF!</v>
      </c>
      <c r="D43" s="304"/>
      <c r="E43" s="305"/>
      <c r="F43" s="38" t="e">
        <f>ORÇAMENTO!#REF!</f>
        <v>#REF!</v>
      </c>
      <c r="G43" s="301"/>
      <c r="H43" s="301"/>
      <c r="I43" s="301"/>
    </row>
    <row r="44" spans="2:9" x14ac:dyDescent="0.25">
      <c r="B44" s="26" t="e">
        <f>ORÇAMENTO!#REF!</f>
        <v>#REF!</v>
      </c>
      <c r="C44" s="303" t="e">
        <f>ORÇAMENTO!#REF!</f>
        <v>#REF!</v>
      </c>
      <c r="D44" s="304"/>
      <c r="E44" s="305"/>
      <c r="F44" s="38" t="e">
        <f>ORÇAMENTO!#REF!</f>
        <v>#REF!</v>
      </c>
      <c r="G44" s="301"/>
      <c r="H44" s="301"/>
      <c r="I44" s="301"/>
    </row>
    <row r="45" spans="2:9" x14ac:dyDescent="0.25">
      <c r="B45" s="26" t="e">
        <f>ORÇAMENTO!#REF!</f>
        <v>#REF!</v>
      </c>
      <c r="C45" s="303" t="e">
        <f>ORÇAMENTO!#REF!</f>
        <v>#REF!</v>
      </c>
      <c r="D45" s="304"/>
      <c r="E45" s="305"/>
      <c r="F45" s="38" t="e">
        <f>ORÇAMENTO!#REF!</f>
        <v>#REF!</v>
      </c>
      <c r="G45" s="301"/>
      <c r="H45" s="301"/>
      <c r="I45" s="301"/>
    </row>
    <row r="46" spans="2:9" x14ac:dyDescent="0.25">
      <c r="B46" s="26" t="e">
        <f>ORÇAMENTO!#REF!</f>
        <v>#REF!</v>
      </c>
      <c r="C46" s="303" t="e">
        <f>ORÇAMENTO!#REF!</f>
        <v>#REF!</v>
      </c>
      <c r="D46" s="304"/>
      <c r="E46" s="305"/>
      <c r="F46" s="38" t="e">
        <f>ORÇAMENTO!#REF!</f>
        <v>#REF!</v>
      </c>
      <c r="G46" s="301"/>
      <c r="H46" s="301"/>
      <c r="I46" s="301"/>
    </row>
    <row r="47" spans="2:9" x14ac:dyDescent="0.25">
      <c r="B47" s="26" t="e">
        <f>ORÇAMENTO!#REF!</f>
        <v>#REF!</v>
      </c>
      <c r="C47" s="303" t="e">
        <f>ORÇAMENTO!#REF!</f>
        <v>#REF!</v>
      </c>
      <c r="D47" s="304"/>
      <c r="E47" s="305"/>
      <c r="F47" s="38" t="e">
        <f>ORÇAMENTO!#REF!</f>
        <v>#REF!</v>
      </c>
      <c r="G47" s="301"/>
      <c r="H47" s="301"/>
      <c r="I47" s="301"/>
    </row>
    <row r="48" spans="2:9" x14ac:dyDescent="0.25">
      <c r="B48" s="26" t="e">
        <f>ORÇAMENTO!#REF!</f>
        <v>#REF!</v>
      </c>
      <c r="C48" s="303" t="e">
        <f>ORÇAMENTO!#REF!</f>
        <v>#REF!</v>
      </c>
      <c r="D48" s="304"/>
      <c r="E48" s="305"/>
      <c r="F48" s="38" t="e">
        <f>ORÇAMENTO!#REF!</f>
        <v>#REF!</v>
      </c>
      <c r="G48" s="301"/>
      <c r="H48" s="301"/>
      <c r="I48" s="301"/>
    </row>
    <row r="49" spans="2:9" x14ac:dyDescent="0.25">
      <c r="B49" s="26" t="e">
        <f>ORÇAMENTO!#REF!</f>
        <v>#REF!</v>
      </c>
      <c r="C49" s="303" t="e">
        <f>ORÇAMENTO!#REF!</f>
        <v>#REF!</v>
      </c>
      <c r="D49" s="304"/>
      <c r="E49" s="305"/>
      <c r="F49" s="38" t="e">
        <f>ORÇAMENTO!#REF!</f>
        <v>#REF!</v>
      </c>
      <c r="G49" s="301"/>
      <c r="H49" s="301"/>
      <c r="I49" s="301"/>
    </row>
    <row r="50" spans="2:9" x14ac:dyDescent="0.25">
      <c r="B50" s="26" t="e">
        <f>ORÇAMENTO!#REF!</f>
        <v>#REF!</v>
      </c>
      <c r="C50" s="303" t="e">
        <f>ORÇAMENTO!#REF!</f>
        <v>#REF!</v>
      </c>
      <c r="D50" s="304"/>
      <c r="E50" s="305"/>
      <c r="F50" s="38" t="e">
        <f>ORÇAMENTO!#REF!</f>
        <v>#REF!</v>
      </c>
      <c r="G50" s="301"/>
      <c r="H50" s="301"/>
      <c r="I50" s="301"/>
    </row>
    <row r="51" spans="2:9" x14ac:dyDescent="0.25">
      <c r="B51" s="26" t="e">
        <f>ORÇAMENTO!#REF!</f>
        <v>#REF!</v>
      </c>
      <c r="C51" s="303" t="e">
        <f>ORÇAMENTO!#REF!</f>
        <v>#REF!</v>
      </c>
      <c r="D51" s="304"/>
      <c r="E51" s="305"/>
      <c r="F51" s="38" t="e">
        <f>ORÇAMENTO!#REF!</f>
        <v>#REF!</v>
      </c>
      <c r="G51" s="301"/>
      <c r="H51" s="301"/>
      <c r="I51" s="301"/>
    </row>
    <row r="52" spans="2:9" x14ac:dyDescent="0.25">
      <c r="B52" s="26" t="e">
        <f>ORÇAMENTO!#REF!</f>
        <v>#REF!</v>
      </c>
      <c r="C52" s="303" t="e">
        <f>ORÇAMENTO!#REF!</f>
        <v>#REF!</v>
      </c>
      <c r="D52" s="304"/>
      <c r="E52" s="305"/>
      <c r="F52" s="38" t="e">
        <f>ORÇAMENTO!#REF!</f>
        <v>#REF!</v>
      </c>
      <c r="G52" s="301"/>
      <c r="H52" s="301"/>
      <c r="I52" s="301"/>
    </row>
    <row r="53" spans="2:9" x14ac:dyDescent="0.25">
      <c r="B53" s="26" t="e">
        <f>ORÇAMENTO!#REF!</f>
        <v>#REF!</v>
      </c>
      <c r="C53" s="303" t="e">
        <f>ORÇAMENTO!#REF!</f>
        <v>#REF!</v>
      </c>
      <c r="D53" s="304"/>
      <c r="E53" s="305"/>
      <c r="F53" s="38" t="e">
        <f>ORÇAMENTO!#REF!</f>
        <v>#REF!</v>
      </c>
      <c r="G53" s="301"/>
      <c r="H53" s="301"/>
      <c r="I53" s="301"/>
    </row>
    <row r="54" spans="2:9" x14ac:dyDescent="0.25">
      <c r="B54" s="26" t="e">
        <f>ORÇAMENTO!#REF!</f>
        <v>#REF!</v>
      </c>
      <c r="C54" s="303" t="e">
        <f>ORÇAMENTO!#REF!</f>
        <v>#REF!</v>
      </c>
      <c r="D54" s="304"/>
      <c r="E54" s="305"/>
      <c r="F54" s="38" t="e">
        <f>ORÇAMENTO!#REF!</f>
        <v>#REF!</v>
      </c>
      <c r="G54" s="301"/>
      <c r="H54" s="301"/>
      <c r="I54" s="301"/>
    </row>
    <row r="55" spans="2:9" x14ac:dyDescent="0.25">
      <c r="B55" s="26" t="e">
        <f>ORÇAMENTO!#REF!</f>
        <v>#REF!</v>
      </c>
      <c r="C55" s="303" t="e">
        <f>ORÇAMENTO!#REF!</f>
        <v>#REF!</v>
      </c>
      <c r="D55" s="304"/>
      <c r="E55" s="305"/>
      <c r="F55" s="38" t="e">
        <f>ORÇAMENTO!#REF!</f>
        <v>#REF!</v>
      </c>
      <c r="G55" s="301"/>
      <c r="H55" s="301"/>
      <c r="I55" s="301"/>
    </row>
    <row r="56" spans="2:9" x14ac:dyDescent="0.25">
      <c r="B56" s="26" t="e">
        <f>ORÇAMENTO!#REF!</f>
        <v>#REF!</v>
      </c>
      <c r="C56" s="303" t="e">
        <f>ORÇAMENTO!#REF!</f>
        <v>#REF!</v>
      </c>
      <c r="D56" s="304"/>
      <c r="E56" s="305"/>
      <c r="F56" s="38" t="e">
        <f>ORÇAMENTO!#REF!</f>
        <v>#REF!</v>
      </c>
      <c r="G56" s="301"/>
      <c r="H56" s="301"/>
      <c r="I56" s="301"/>
    </row>
    <row r="57" spans="2:9" x14ac:dyDescent="0.25">
      <c r="B57" s="26" t="e">
        <f>ORÇAMENTO!#REF!</f>
        <v>#REF!</v>
      </c>
      <c r="C57" s="303" t="e">
        <f>ORÇAMENTO!#REF!</f>
        <v>#REF!</v>
      </c>
      <c r="D57" s="304"/>
      <c r="E57" s="305"/>
      <c r="F57" s="38" t="e">
        <f>ORÇAMENTO!#REF!</f>
        <v>#REF!</v>
      </c>
      <c r="G57" s="301"/>
      <c r="H57" s="301"/>
      <c r="I57" s="301"/>
    </row>
    <row r="58" spans="2:9" x14ac:dyDescent="0.25">
      <c r="B58" s="26" t="e">
        <f>ORÇAMENTO!#REF!</f>
        <v>#REF!</v>
      </c>
      <c r="C58" s="303" t="e">
        <f>ORÇAMENTO!#REF!</f>
        <v>#REF!</v>
      </c>
      <c r="D58" s="304"/>
      <c r="E58" s="305"/>
      <c r="F58" s="38" t="e">
        <f>ORÇAMENTO!#REF!</f>
        <v>#REF!</v>
      </c>
      <c r="G58" s="301"/>
      <c r="H58" s="301"/>
      <c r="I58" s="301"/>
    </row>
    <row r="59" spans="2:9" x14ac:dyDescent="0.25">
      <c r="B59" s="26" t="e">
        <f>ORÇAMENTO!#REF!</f>
        <v>#REF!</v>
      </c>
      <c r="C59" s="303" t="e">
        <f>ORÇAMENTO!#REF!</f>
        <v>#REF!</v>
      </c>
      <c r="D59" s="304"/>
      <c r="E59" s="305"/>
      <c r="F59" s="38" t="e">
        <f>ORÇAMENTO!#REF!</f>
        <v>#REF!</v>
      </c>
      <c r="G59" s="301"/>
      <c r="H59" s="301"/>
      <c r="I59" s="301"/>
    </row>
    <row r="60" spans="2:9" x14ac:dyDescent="0.25">
      <c r="B60" s="26" t="e">
        <f>ORÇAMENTO!#REF!</f>
        <v>#REF!</v>
      </c>
      <c r="C60" s="303" t="e">
        <f>ORÇAMENTO!#REF!</f>
        <v>#REF!</v>
      </c>
      <c r="D60" s="304"/>
      <c r="E60" s="305"/>
      <c r="F60" s="38" t="e">
        <f>ORÇAMENTO!#REF!</f>
        <v>#REF!</v>
      </c>
      <c r="G60" s="301"/>
      <c r="H60" s="301"/>
      <c r="I60" s="301"/>
    </row>
    <row r="61" spans="2:9" x14ac:dyDescent="0.25">
      <c r="B61" s="26" t="e">
        <f>ORÇAMENTO!#REF!</f>
        <v>#REF!</v>
      </c>
      <c r="C61" s="303" t="e">
        <f>ORÇAMENTO!#REF!</f>
        <v>#REF!</v>
      </c>
      <c r="D61" s="304"/>
      <c r="E61" s="305"/>
      <c r="F61" s="38" t="e">
        <f>ORÇAMENTO!#REF!</f>
        <v>#REF!</v>
      </c>
      <c r="G61" s="301"/>
      <c r="H61" s="301"/>
      <c r="I61" s="301"/>
    </row>
    <row r="62" spans="2:9" x14ac:dyDescent="0.25">
      <c r="B62" s="26" t="e">
        <f>ORÇAMENTO!#REF!</f>
        <v>#REF!</v>
      </c>
      <c r="C62" s="303" t="e">
        <f>ORÇAMENTO!#REF!</f>
        <v>#REF!</v>
      </c>
      <c r="D62" s="304"/>
      <c r="E62" s="305"/>
      <c r="F62" s="38" t="e">
        <f>ORÇAMENTO!#REF!</f>
        <v>#REF!</v>
      </c>
      <c r="G62" s="301"/>
      <c r="H62" s="301"/>
      <c r="I62" s="301"/>
    </row>
    <row r="63" spans="2:9" x14ac:dyDescent="0.25">
      <c r="B63" s="26" t="e">
        <f>ORÇAMENTO!#REF!</f>
        <v>#REF!</v>
      </c>
      <c r="C63" s="303" t="e">
        <f>ORÇAMENTO!#REF!</f>
        <v>#REF!</v>
      </c>
      <c r="D63" s="304"/>
      <c r="E63" s="305"/>
      <c r="F63" s="38" t="e">
        <f>ORÇAMENTO!#REF!</f>
        <v>#REF!</v>
      </c>
      <c r="G63" s="301"/>
      <c r="H63" s="301"/>
      <c r="I63" s="301"/>
    </row>
    <row r="64" spans="2:9" x14ac:dyDescent="0.25">
      <c r="B64" s="26" t="e">
        <f>ORÇAMENTO!#REF!</f>
        <v>#REF!</v>
      </c>
      <c r="C64" s="303" t="e">
        <f>ORÇAMENTO!#REF!</f>
        <v>#REF!</v>
      </c>
      <c r="D64" s="304"/>
      <c r="E64" s="305"/>
      <c r="F64" s="38" t="e">
        <f>ORÇAMENTO!#REF!</f>
        <v>#REF!</v>
      </c>
      <c r="G64" s="301"/>
      <c r="H64" s="301"/>
      <c r="I64" s="301"/>
    </row>
    <row r="65" spans="2:9" x14ac:dyDescent="0.25">
      <c r="B65" s="26" t="e">
        <f>ORÇAMENTO!#REF!</f>
        <v>#REF!</v>
      </c>
      <c r="C65" s="303" t="e">
        <f>ORÇAMENTO!#REF!</f>
        <v>#REF!</v>
      </c>
      <c r="D65" s="304"/>
      <c r="E65" s="305"/>
      <c r="F65" s="38" t="e">
        <f>ORÇAMENTO!#REF!</f>
        <v>#REF!</v>
      </c>
      <c r="G65" s="301"/>
      <c r="H65" s="301"/>
      <c r="I65" s="301"/>
    </row>
    <row r="66" spans="2:9" x14ac:dyDescent="0.25">
      <c r="B66" s="26" t="e">
        <f>ORÇAMENTO!#REF!</f>
        <v>#REF!</v>
      </c>
      <c r="C66" s="303" t="e">
        <f>ORÇAMENTO!#REF!</f>
        <v>#REF!</v>
      </c>
      <c r="D66" s="304"/>
      <c r="E66" s="305"/>
      <c r="F66" s="38" t="e">
        <f>ORÇAMENTO!#REF!</f>
        <v>#REF!</v>
      </c>
      <c r="G66" s="301"/>
      <c r="H66" s="301"/>
      <c r="I66" s="301"/>
    </row>
    <row r="67" spans="2:9" x14ac:dyDescent="0.25">
      <c r="B67" s="26" t="e">
        <f>ORÇAMENTO!#REF!</f>
        <v>#REF!</v>
      </c>
      <c r="C67" s="303" t="e">
        <f>ORÇAMENTO!#REF!</f>
        <v>#REF!</v>
      </c>
      <c r="D67" s="304"/>
      <c r="E67" s="305"/>
      <c r="F67" s="38" t="e">
        <f>ORÇAMENTO!#REF!</f>
        <v>#REF!</v>
      </c>
      <c r="G67" s="301"/>
      <c r="H67" s="301"/>
      <c r="I67" s="301"/>
    </row>
    <row r="68" spans="2:9" x14ac:dyDescent="0.25">
      <c r="B68" s="26" t="e">
        <f>ORÇAMENTO!#REF!</f>
        <v>#REF!</v>
      </c>
      <c r="C68" s="303" t="e">
        <f>ORÇAMENTO!#REF!</f>
        <v>#REF!</v>
      </c>
      <c r="D68" s="304"/>
      <c r="E68" s="305"/>
      <c r="F68" s="38" t="e">
        <f>ORÇAMENTO!#REF!</f>
        <v>#REF!</v>
      </c>
      <c r="G68" s="301"/>
      <c r="H68" s="301"/>
      <c r="I68" s="301"/>
    </row>
    <row r="69" spans="2:9" x14ac:dyDescent="0.25">
      <c r="B69" s="26" t="e">
        <f>ORÇAMENTO!#REF!</f>
        <v>#REF!</v>
      </c>
      <c r="C69" s="303" t="e">
        <f>ORÇAMENTO!#REF!</f>
        <v>#REF!</v>
      </c>
      <c r="D69" s="304"/>
      <c r="E69" s="305"/>
      <c r="F69" s="38" t="e">
        <f>ORÇAMENTO!#REF!</f>
        <v>#REF!</v>
      </c>
      <c r="G69" s="301"/>
      <c r="H69" s="301"/>
      <c r="I69" s="301"/>
    </row>
    <row r="70" spans="2:9" x14ac:dyDescent="0.25">
      <c r="B70" s="26" t="e">
        <f>ORÇAMENTO!#REF!</f>
        <v>#REF!</v>
      </c>
      <c r="C70" s="303" t="e">
        <f>ORÇAMENTO!#REF!</f>
        <v>#REF!</v>
      </c>
      <c r="D70" s="304"/>
      <c r="E70" s="305"/>
      <c r="F70" s="38" t="e">
        <f>ORÇAMENTO!#REF!</f>
        <v>#REF!</v>
      </c>
      <c r="G70" s="301"/>
      <c r="H70" s="301"/>
      <c r="I70" s="301"/>
    </row>
    <row r="71" spans="2:9" x14ac:dyDescent="0.25">
      <c r="B71" s="26" t="e">
        <f>ORÇAMENTO!#REF!</f>
        <v>#REF!</v>
      </c>
      <c r="C71" s="303" t="e">
        <f>ORÇAMENTO!#REF!</f>
        <v>#REF!</v>
      </c>
      <c r="D71" s="304"/>
      <c r="E71" s="305"/>
      <c r="F71" s="38" t="e">
        <f>ORÇAMENTO!#REF!</f>
        <v>#REF!</v>
      </c>
      <c r="G71" s="301"/>
      <c r="H71" s="301"/>
      <c r="I71" s="301"/>
    </row>
    <row r="72" spans="2:9" x14ac:dyDescent="0.25">
      <c r="B72" s="26" t="e">
        <f>ORÇAMENTO!#REF!</f>
        <v>#REF!</v>
      </c>
      <c r="C72" s="303" t="e">
        <f>ORÇAMENTO!#REF!</f>
        <v>#REF!</v>
      </c>
      <c r="D72" s="304"/>
      <c r="E72" s="305"/>
      <c r="F72" s="38" t="e">
        <f>ORÇAMENTO!#REF!</f>
        <v>#REF!</v>
      </c>
      <c r="G72" s="301"/>
      <c r="H72" s="301"/>
      <c r="I72" s="301"/>
    </row>
    <row r="73" spans="2:9" x14ac:dyDescent="0.25">
      <c r="B73" s="26" t="e">
        <f>ORÇAMENTO!#REF!</f>
        <v>#REF!</v>
      </c>
      <c r="C73" s="303" t="e">
        <f>ORÇAMENTO!#REF!</f>
        <v>#REF!</v>
      </c>
      <c r="D73" s="304"/>
      <c r="E73" s="305"/>
      <c r="F73" s="38" t="e">
        <f>ORÇAMENTO!#REF!</f>
        <v>#REF!</v>
      </c>
      <c r="G73" s="301"/>
      <c r="H73" s="301"/>
      <c r="I73" s="301"/>
    </row>
    <row r="74" spans="2:9" x14ac:dyDescent="0.25">
      <c r="B74" s="26" t="e">
        <f>ORÇAMENTO!#REF!</f>
        <v>#REF!</v>
      </c>
      <c r="C74" s="303" t="e">
        <f>ORÇAMENTO!#REF!</f>
        <v>#REF!</v>
      </c>
      <c r="D74" s="304"/>
      <c r="E74" s="305"/>
      <c r="F74" s="38" t="e">
        <f>ORÇAMENTO!#REF!</f>
        <v>#REF!</v>
      </c>
      <c r="G74" s="301"/>
      <c r="H74" s="301"/>
      <c r="I74" s="301"/>
    </row>
    <row r="75" spans="2:9" x14ac:dyDescent="0.25">
      <c r="B75" s="26" t="e">
        <f>ORÇAMENTO!#REF!</f>
        <v>#REF!</v>
      </c>
      <c r="C75" s="303" t="e">
        <f>ORÇAMENTO!#REF!</f>
        <v>#REF!</v>
      </c>
      <c r="D75" s="304"/>
      <c r="E75" s="305"/>
      <c r="F75" s="38" t="e">
        <f>ORÇAMENTO!#REF!</f>
        <v>#REF!</v>
      </c>
      <c r="G75" s="301"/>
      <c r="H75" s="301"/>
      <c r="I75" s="301"/>
    </row>
    <row r="76" spans="2:9" x14ac:dyDescent="0.25">
      <c r="B76" s="26" t="e">
        <f>ORÇAMENTO!#REF!</f>
        <v>#REF!</v>
      </c>
      <c r="C76" s="303" t="e">
        <f>ORÇAMENTO!#REF!</f>
        <v>#REF!</v>
      </c>
      <c r="D76" s="304"/>
      <c r="E76" s="305"/>
      <c r="F76" s="38" t="e">
        <f>ORÇAMENTO!#REF!</f>
        <v>#REF!</v>
      </c>
      <c r="G76" s="301"/>
      <c r="H76" s="301"/>
      <c r="I76" s="301"/>
    </row>
    <row r="77" spans="2:9" x14ac:dyDescent="0.25">
      <c r="B77" s="26" t="e">
        <f>ORÇAMENTO!#REF!</f>
        <v>#REF!</v>
      </c>
      <c r="C77" s="303" t="e">
        <f>ORÇAMENTO!#REF!</f>
        <v>#REF!</v>
      </c>
      <c r="D77" s="304"/>
      <c r="E77" s="305"/>
      <c r="F77" s="38" t="e">
        <f>ORÇAMENTO!#REF!</f>
        <v>#REF!</v>
      </c>
      <c r="G77" s="301"/>
      <c r="H77" s="301"/>
      <c r="I77" s="301"/>
    </row>
    <row r="78" spans="2:9" x14ac:dyDescent="0.25">
      <c r="B78" s="26" t="e">
        <f>ORÇAMENTO!#REF!</f>
        <v>#REF!</v>
      </c>
      <c r="C78" s="303" t="e">
        <f>ORÇAMENTO!#REF!</f>
        <v>#REF!</v>
      </c>
      <c r="D78" s="304"/>
      <c r="E78" s="305"/>
      <c r="F78" s="38" t="e">
        <f>ORÇAMENTO!#REF!</f>
        <v>#REF!</v>
      </c>
      <c r="G78" s="301"/>
      <c r="H78" s="301"/>
      <c r="I78" s="301"/>
    </row>
    <row r="79" spans="2:9" x14ac:dyDescent="0.25">
      <c r="B79" s="26" t="e">
        <f>ORÇAMENTO!#REF!</f>
        <v>#REF!</v>
      </c>
      <c r="C79" s="303" t="e">
        <f>ORÇAMENTO!#REF!</f>
        <v>#REF!</v>
      </c>
      <c r="D79" s="304"/>
      <c r="E79" s="305"/>
      <c r="F79" s="38" t="e">
        <f>ORÇAMENTO!#REF!</f>
        <v>#REF!</v>
      </c>
      <c r="G79" s="301"/>
      <c r="H79" s="301"/>
      <c r="I79" s="301"/>
    </row>
    <row r="80" spans="2:9" x14ac:dyDescent="0.25">
      <c r="B80" s="26" t="e">
        <f>ORÇAMENTO!#REF!</f>
        <v>#REF!</v>
      </c>
      <c r="C80" s="303" t="e">
        <f>ORÇAMENTO!#REF!</f>
        <v>#REF!</v>
      </c>
      <c r="D80" s="304"/>
      <c r="E80" s="305"/>
      <c r="F80" s="38" t="e">
        <f>ORÇAMENTO!#REF!</f>
        <v>#REF!</v>
      </c>
      <c r="G80" s="301"/>
      <c r="H80" s="301"/>
      <c r="I80" s="301"/>
    </row>
    <row r="81" spans="2:9" x14ac:dyDescent="0.25">
      <c r="B81" s="26" t="e">
        <f>ORÇAMENTO!#REF!</f>
        <v>#REF!</v>
      </c>
      <c r="C81" s="303" t="e">
        <f>ORÇAMENTO!#REF!</f>
        <v>#REF!</v>
      </c>
      <c r="D81" s="304"/>
      <c r="E81" s="305"/>
      <c r="F81" s="38" t="e">
        <f>ORÇAMENTO!#REF!</f>
        <v>#REF!</v>
      </c>
      <c r="G81" s="301"/>
      <c r="H81" s="301"/>
      <c r="I81" s="301"/>
    </row>
    <row r="82" spans="2:9" x14ac:dyDescent="0.25">
      <c r="B82" s="26" t="e">
        <f>ORÇAMENTO!#REF!</f>
        <v>#REF!</v>
      </c>
      <c r="C82" s="303" t="e">
        <f>ORÇAMENTO!#REF!</f>
        <v>#REF!</v>
      </c>
      <c r="D82" s="304"/>
      <c r="E82" s="305"/>
      <c r="F82" s="38" t="e">
        <f>ORÇAMENTO!#REF!</f>
        <v>#REF!</v>
      </c>
      <c r="G82" s="301"/>
      <c r="H82" s="301"/>
      <c r="I82" s="301"/>
    </row>
    <row r="83" spans="2:9" x14ac:dyDescent="0.25">
      <c r="B83" s="26" t="e">
        <f>ORÇAMENTO!#REF!</f>
        <v>#REF!</v>
      </c>
      <c r="C83" s="303" t="e">
        <f>ORÇAMENTO!#REF!</f>
        <v>#REF!</v>
      </c>
      <c r="D83" s="304"/>
      <c r="E83" s="305"/>
      <c r="F83" s="38" t="e">
        <f>ORÇAMENTO!#REF!</f>
        <v>#REF!</v>
      </c>
      <c r="G83" s="301"/>
      <c r="H83" s="301"/>
      <c r="I83" s="301"/>
    </row>
    <row r="84" spans="2:9" x14ac:dyDescent="0.25">
      <c r="B84" s="26" t="e">
        <f>ORÇAMENTO!#REF!</f>
        <v>#REF!</v>
      </c>
      <c r="C84" s="303" t="e">
        <f>ORÇAMENTO!#REF!</f>
        <v>#REF!</v>
      </c>
      <c r="D84" s="304"/>
      <c r="E84" s="305"/>
      <c r="F84" s="38" t="e">
        <f>ORÇAMENTO!#REF!</f>
        <v>#REF!</v>
      </c>
      <c r="G84" s="301"/>
      <c r="H84" s="301"/>
      <c r="I84" s="301"/>
    </row>
    <row r="85" spans="2:9" x14ac:dyDescent="0.25">
      <c r="B85" s="26" t="e">
        <f>ORÇAMENTO!#REF!</f>
        <v>#REF!</v>
      </c>
      <c r="C85" s="303" t="e">
        <f>ORÇAMENTO!#REF!</f>
        <v>#REF!</v>
      </c>
      <c r="D85" s="304"/>
      <c r="E85" s="305"/>
      <c r="F85" s="38" t="e">
        <f>ORÇAMENTO!#REF!</f>
        <v>#REF!</v>
      </c>
      <c r="G85" s="301"/>
      <c r="H85" s="301"/>
      <c r="I85" s="301"/>
    </row>
    <row r="86" spans="2:9" x14ac:dyDescent="0.25">
      <c r="B86" s="26" t="e">
        <f>ORÇAMENTO!#REF!</f>
        <v>#REF!</v>
      </c>
      <c r="C86" s="303" t="e">
        <f>ORÇAMENTO!#REF!</f>
        <v>#REF!</v>
      </c>
      <c r="D86" s="304"/>
      <c r="E86" s="305"/>
      <c r="F86" s="38" t="e">
        <f>ORÇAMENTO!#REF!</f>
        <v>#REF!</v>
      </c>
      <c r="G86" s="301"/>
      <c r="H86" s="301"/>
      <c r="I86" s="301"/>
    </row>
    <row r="87" spans="2:9" x14ac:dyDescent="0.25">
      <c r="B87" s="26" t="e">
        <f>ORÇAMENTO!#REF!</f>
        <v>#REF!</v>
      </c>
      <c r="C87" s="303" t="e">
        <f>ORÇAMENTO!#REF!</f>
        <v>#REF!</v>
      </c>
      <c r="D87" s="304"/>
      <c r="E87" s="305"/>
      <c r="F87" s="38" t="e">
        <f>ORÇAMENTO!#REF!</f>
        <v>#REF!</v>
      </c>
      <c r="G87" s="301"/>
      <c r="H87" s="301"/>
      <c r="I87" s="301"/>
    </row>
    <row r="88" spans="2:9" x14ac:dyDescent="0.25">
      <c r="B88" s="26" t="e">
        <f>ORÇAMENTO!#REF!</f>
        <v>#REF!</v>
      </c>
      <c r="C88" s="303" t="e">
        <f>ORÇAMENTO!#REF!</f>
        <v>#REF!</v>
      </c>
      <c r="D88" s="304"/>
      <c r="E88" s="305"/>
      <c r="F88" s="38" t="e">
        <f>ORÇAMENTO!#REF!</f>
        <v>#REF!</v>
      </c>
      <c r="G88" s="301"/>
      <c r="H88" s="301"/>
      <c r="I88" s="301"/>
    </row>
    <row r="89" spans="2:9" x14ac:dyDescent="0.25">
      <c r="B89" s="26" t="e">
        <f>ORÇAMENTO!#REF!</f>
        <v>#REF!</v>
      </c>
      <c r="C89" s="303" t="e">
        <f>ORÇAMENTO!#REF!</f>
        <v>#REF!</v>
      </c>
      <c r="D89" s="304"/>
      <c r="E89" s="305"/>
      <c r="F89" s="38" t="e">
        <f>ORÇAMENTO!#REF!</f>
        <v>#REF!</v>
      </c>
      <c r="G89" s="301"/>
      <c r="H89" s="301"/>
      <c r="I89" s="301"/>
    </row>
    <row r="90" spans="2:9" x14ac:dyDescent="0.25">
      <c r="B90" s="26" t="e">
        <f>ORÇAMENTO!#REF!</f>
        <v>#REF!</v>
      </c>
      <c r="C90" s="303" t="e">
        <f>ORÇAMENTO!#REF!</f>
        <v>#REF!</v>
      </c>
      <c r="D90" s="304"/>
      <c r="E90" s="305"/>
      <c r="F90" s="38" t="e">
        <f>ORÇAMENTO!#REF!</f>
        <v>#REF!</v>
      </c>
      <c r="G90" s="301"/>
      <c r="H90" s="301"/>
      <c r="I90" s="301"/>
    </row>
    <row r="91" spans="2:9" x14ac:dyDescent="0.25">
      <c r="B91" s="26" t="e">
        <f>ORÇAMENTO!#REF!</f>
        <v>#REF!</v>
      </c>
      <c r="C91" s="303" t="e">
        <f>ORÇAMENTO!#REF!</f>
        <v>#REF!</v>
      </c>
      <c r="D91" s="304"/>
      <c r="E91" s="305"/>
      <c r="F91" s="38" t="e">
        <f>ORÇAMENTO!#REF!</f>
        <v>#REF!</v>
      </c>
      <c r="G91" s="301"/>
      <c r="H91" s="301"/>
      <c r="I91" s="301"/>
    </row>
    <row r="92" spans="2:9" x14ac:dyDescent="0.25">
      <c r="B92" s="26" t="e">
        <f>ORÇAMENTO!#REF!</f>
        <v>#REF!</v>
      </c>
      <c r="C92" s="303" t="e">
        <f>ORÇAMENTO!#REF!</f>
        <v>#REF!</v>
      </c>
      <c r="D92" s="304"/>
      <c r="E92" s="305"/>
      <c r="F92" s="38" t="e">
        <f>ORÇAMENTO!#REF!</f>
        <v>#REF!</v>
      </c>
      <c r="G92" s="301"/>
      <c r="H92" s="301"/>
      <c r="I92" s="301"/>
    </row>
    <row r="93" spans="2:9" x14ac:dyDescent="0.25">
      <c r="B93" s="26" t="e">
        <f>ORÇAMENTO!#REF!</f>
        <v>#REF!</v>
      </c>
      <c r="C93" s="303" t="e">
        <f>ORÇAMENTO!#REF!</f>
        <v>#REF!</v>
      </c>
      <c r="D93" s="304"/>
      <c r="E93" s="305"/>
      <c r="F93" s="38" t="e">
        <f>ORÇAMENTO!#REF!</f>
        <v>#REF!</v>
      </c>
      <c r="G93" s="301"/>
      <c r="H93" s="301"/>
      <c r="I93" s="301"/>
    </row>
    <row r="94" spans="2:9" x14ac:dyDescent="0.25">
      <c r="B94" s="26" t="e">
        <f>ORÇAMENTO!#REF!</f>
        <v>#REF!</v>
      </c>
      <c r="C94" s="303" t="e">
        <f>ORÇAMENTO!#REF!</f>
        <v>#REF!</v>
      </c>
      <c r="D94" s="304"/>
      <c r="E94" s="305"/>
      <c r="F94" s="38" t="e">
        <f>ORÇAMENTO!#REF!</f>
        <v>#REF!</v>
      </c>
      <c r="G94" s="301"/>
      <c r="H94" s="301"/>
      <c r="I94" s="301"/>
    </row>
    <row r="95" spans="2:9" x14ac:dyDescent="0.25">
      <c r="B95" s="26" t="e">
        <f>ORÇAMENTO!#REF!</f>
        <v>#REF!</v>
      </c>
      <c r="C95" s="303" t="e">
        <f>ORÇAMENTO!#REF!</f>
        <v>#REF!</v>
      </c>
      <c r="D95" s="304"/>
      <c r="E95" s="305"/>
      <c r="F95" s="38" t="e">
        <f>ORÇAMENTO!#REF!</f>
        <v>#REF!</v>
      </c>
      <c r="G95" s="301"/>
      <c r="H95" s="301"/>
      <c r="I95" s="301"/>
    </row>
    <row r="96" spans="2:9" x14ac:dyDescent="0.25">
      <c r="B96" s="26" t="e">
        <f>ORÇAMENTO!#REF!</f>
        <v>#REF!</v>
      </c>
      <c r="C96" s="303" t="e">
        <f>ORÇAMENTO!#REF!</f>
        <v>#REF!</v>
      </c>
      <c r="D96" s="304"/>
      <c r="E96" s="305"/>
      <c r="F96" s="38" t="e">
        <f>ORÇAMENTO!#REF!</f>
        <v>#REF!</v>
      </c>
      <c r="G96" s="301"/>
      <c r="H96" s="301"/>
      <c r="I96" s="301"/>
    </row>
    <row r="97" spans="2:9" x14ac:dyDescent="0.25">
      <c r="B97" s="26" t="e">
        <f>ORÇAMENTO!#REF!</f>
        <v>#REF!</v>
      </c>
      <c r="C97" s="303" t="e">
        <f>ORÇAMENTO!#REF!</f>
        <v>#REF!</v>
      </c>
      <c r="D97" s="304"/>
      <c r="E97" s="305"/>
      <c r="F97" s="38" t="e">
        <f>ORÇAMENTO!#REF!</f>
        <v>#REF!</v>
      </c>
      <c r="G97" s="301"/>
      <c r="H97" s="301"/>
      <c r="I97" s="301"/>
    </row>
    <row r="98" spans="2:9" x14ac:dyDescent="0.25">
      <c r="B98" s="26" t="e">
        <f>ORÇAMENTO!#REF!</f>
        <v>#REF!</v>
      </c>
      <c r="C98" s="303" t="e">
        <f>ORÇAMENTO!#REF!</f>
        <v>#REF!</v>
      </c>
      <c r="D98" s="304"/>
      <c r="E98" s="305"/>
      <c r="F98" s="38" t="e">
        <f>ORÇAMENTO!#REF!</f>
        <v>#REF!</v>
      </c>
      <c r="G98" s="301"/>
      <c r="H98" s="301"/>
      <c r="I98" s="301"/>
    </row>
    <row r="99" spans="2:9" x14ac:dyDescent="0.25">
      <c r="B99" s="26" t="e">
        <f>ORÇAMENTO!#REF!</f>
        <v>#REF!</v>
      </c>
      <c r="C99" s="303" t="e">
        <f>ORÇAMENTO!#REF!</f>
        <v>#REF!</v>
      </c>
      <c r="D99" s="304"/>
      <c r="E99" s="305"/>
      <c r="F99" s="38" t="e">
        <f>ORÇAMENTO!#REF!</f>
        <v>#REF!</v>
      </c>
      <c r="G99" s="301"/>
      <c r="H99" s="301"/>
      <c r="I99" s="301"/>
    </row>
    <row r="100" spans="2:9" x14ac:dyDescent="0.25">
      <c r="B100" s="26" t="e">
        <f>ORÇAMENTO!#REF!</f>
        <v>#REF!</v>
      </c>
      <c r="C100" s="303" t="e">
        <f>ORÇAMENTO!#REF!</f>
        <v>#REF!</v>
      </c>
      <c r="D100" s="304"/>
      <c r="E100" s="305"/>
      <c r="F100" s="38" t="e">
        <f>ORÇAMENTO!#REF!</f>
        <v>#REF!</v>
      </c>
      <c r="G100" s="301"/>
      <c r="H100" s="301"/>
      <c r="I100" s="301"/>
    </row>
    <row r="101" spans="2:9" x14ac:dyDescent="0.25">
      <c r="B101" s="26" t="e">
        <f>ORÇAMENTO!#REF!</f>
        <v>#REF!</v>
      </c>
      <c r="C101" s="303" t="e">
        <f>ORÇAMENTO!#REF!</f>
        <v>#REF!</v>
      </c>
      <c r="D101" s="304"/>
      <c r="E101" s="305"/>
      <c r="F101" s="38" t="e">
        <f>ORÇAMENTO!#REF!</f>
        <v>#REF!</v>
      </c>
      <c r="G101" s="301"/>
      <c r="H101" s="301"/>
      <c r="I101" s="301"/>
    </row>
    <row r="102" spans="2:9" x14ac:dyDescent="0.25">
      <c r="B102" s="26" t="e">
        <f>ORÇAMENTO!#REF!</f>
        <v>#REF!</v>
      </c>
      <c r="C102" s="303" t="e">
        <f>ORÇAMENTO!#REF!</f>
        <v>#REF!</v>
      </c>
      <c r="D102" s="304"/>
      <c r="E102" s="305"/>
      <c r="F102" s="38" t="e">
        <f>ORÇAMENTO!#REF!</f>
        <v>#REF!</v>
      </c>
      <c r="G102" s="301"/>
      <c r="H102" s="301"/>
      <c r="I102" s="301"/>
    </row>
    <row r="103" spans="2:9" x14ac:dyDescent="0.25">
      <c r="B103" s="26" t="e">
        <f>ORÇAMENTO!#REF!</f>
        <v>#REF!</v>
      </c>
      <c r="C103" s="303" t="e">
        <f>ORÇAMENTO!#REF!</f>
        <v>#REF!</v>
      </c>
      <c r="D103" s="304"/>
      <c r="E103" s="305"/>
      <c r="F103" s="38" t="e">
        <f>ORÇAMENTO!#REF!</f>
        <v>#REF!</v>
      </c>
      <c r="G103" s="301"/>
      <c r="H103" s="301"/>
      <c r="I103" s="301"/>
    </row>
    <row r="104" spans="2:9" x14ac:dyDescent="0.25">
      <c r="B104" s="26" t="e">
        <f>ORÇAMENTO!#REF!</f>
        <v>#REF!</v>
      </c>
      <c r="C104" s="303" t="e">
        <f>ORÇAMENTO!#REF!</f>
        <v>#REF!</v>
      </c>
      <c r="D104" s="304"/>
      <c r="E104" s="305"/>
      <c r="F104" s="38" t="e">
        <f>ORÇAMENTO!#REF!</f>
        <v>#REF!</v>
      </c>
      <c r="G104" s="301"/>
      <c r="H104" s="301"/>
      <c r="I104" s="301"/>
    </row>
    <row r="105" spans="2:9" x14ac:dyDescent="0.25">
      <c r="B105" s="26" t="e">
        <f>ORÇAMENTO!#REF!</f>
        <v>#REF!</v>
      </c>
      <c r="C105" s="303" t="e">
        <f>ORÇAMENTO!#REF!</f>
        <v>#REF!</v>
      </c>
      <c r="D105" s="304"/>
      <c r="E105" s="305"/>
      <c r="F105" s="38" t="e">
        <f>ORÇAMENTO!#REF!</f>
        <v>#REF!</v>
      </c>
      <c r="G105" s="301"/>
      <c r="H105" s="301"/>
      <c r="I105" s="301"/>
    </row>
    <row r="106" spans="2:9" x14ac:dyDescent="0.25">
      <c r="B106" s="26" t="e">
        <f>ORÇAMENTO!#REF!</f>
        <v>#REF!</v>
      </c>
      <c r="C106" s="303" t="e">
        <f>ORÇAMENTO!#REF!</f>
        <v>#REF!</v>
      </c>
      <c r="D106" s="304"/>
      <c r="E106" s="305"/>
      <c r="F106" s="38" t="e">
        <f>ORÇAMENTO!#REF!</f>
        <v>#REF!</v>
      </c>
      <c r="G106" s="301"/>
      <c r="H106" s="301"/>
      <c r="I106" s="301"/>
    </row>
    <row r="107" spans="2:9" x14ac:dyDescent="0.25">
      <c r="B107" s="26" t="e">
        <f>ORÇAMENTO!#REF!</f>
        <v>#REF!</v>
      </c>
      <c r="C107" s="303" t="e">
        <f>ORÇAMENTO!#REF!</f>
        <v>#REF!</v>
      </c>
      <c r="D107" s="304"/>
      <c r="E107" s="305"/>
      <c r="F107" s="38" t="e">
        <f>ORÇAMENTO!#REF!</f>
        <v>#REF!</v>
      </c>
      <c r="G107" s="301"/>
      <c r="H107" s="301"/>
      <c r="I107" s="301"/>
    </row>
    <row r="108" spans="2:9" x14ac:dyDescent="0.25">
      <c r="B108" s="26" t="e">
        <f>ORÇAMENTO!#REF!</f>
        <v>#REF!</v>
      </c>
      <c r="C108" s="303" t="e">
        <f>ORÇAMENTO!#REF!</f>
        <v>#REF!</v>
      </c>
      <c r="D108" s="304"/>
      <c r="E108" s="305"/>
      <c r="F108" s="38" t="e">
        <f>ORÇAMENTO!#REF!</f>
        <v>#REF!</v>
      </c>
      <c r="G108" s="301"/>
      <c r="H108" s="301"/>
      <c r="I108" s="301"/>
    </row>
    <row r="109" spans="2:9" x14ac:dyDescent="0.25">
      <c r="B109" s="26" t="e">
        <f>ORÇAMENTO!#REF!</f>
        <v>#REF!</v>
      </c>
      <c r="C109" s="303" t="e">
        <f>ORÇAMENTO!#REF!</f>
        <v>#REF!</v>
      </c>
      <c r="D109" s="304"/>
      <c r="E109" s="305"/>
      <c r="F109" s="38" t="e">
        <f>ORÇAMENTO!#REF!</f>
        <v>#REF!</v>
      </c>
      <c r="G109" s="301"/>
      <c r="H109" s="301"/>
      <c r="I109" s="301"/>
    </row>
    <row r="110" spans="2:9" x14ac:dyDescent="0.25">
      <c r="B110" s="26" t="e">
        <f>ORÇAMENTO!#REF!</f>
        <v>#REF!</v>
      </c>
      <c r="C110" s="303" t="e">
        <f>ORÇAMENTO!#REF!</f>
        <v>#REF!</v>
      </c>
      <c r="D110" s="304"/>
      <c r="E110" s="305"/>
      <c r="F110" s="38" t="e">
        <f>ORÇAMENTO!#REF!</f>
        <v>#REF!</v>
      </c>
      <c r="G110" s="301"/>
      <c r="H110" s="301"/>
      <c r="I110" s="301"/>
    </row>
    <row r="111" spans="2:9" x14ac:dyDescent="0.25">
      <c r="B111" s="26" t="e">
        <f>ORÇAMENTO!#REF!</f>
        <v>#REF!</v>
      </c>
      <c r="C111" s="303" t="e">
        <f>ORÇAMENTO!#REF!</f>
        <v>#REF!</v>
      </c>
      <c r="D111" s="304"/>
      <c r="E111" s="305"/>
      <c r="F111" s="38" t="e">
        <f>ORÇAMENTO!#REF!</f>
        <v>#REF!</v>
      </c>
      <c r="G111" s="301"/>
      <c r="H111" s="301"/>
      <c r="I111" s="301"/>
    </row>
    <row r="112" spans="2:9" x14ac:dyDescent="0.25">
      <c r="B112" s="26" t="e">
        <f>ORÇAMENTO!#REF!</f>
        <v>#REF!</v>
      </c>
      <c r="C112" s="303" t="e">
        <f>ORÇAMENTO!#REF!</f>
        <v>#REF!</v>
      </c>
      <c r="D112" s="304"/>
      <c r="E112" s="305"/>
      <c r="F112" s="38" t="e">
        <f>ORÇAMENTO!#REF!</f>
        <v>#REF!</v>
      </c>
      <c r="G112" s="301"/>
      <c r="H112" s="301"/>
      <c r="I112" s="301"/>
    </row>
    <row r="113" spans="2:9" x14ac:dyDescent="0.25">
      <c r="B113" s="26" t="e">
        <f>ORÇAMENTO!#REF!</f>
        <v>#REF!</v>
      </c>
      <c r="C113" s="303" t="e">
        <f>ORÇAMENTO!#REF!</f>
        <v>#REF!</v>
      </c>
      <c r="D113" s="304"/>
      <c r="E113" s="305"/>
      <c r="F113" s="38" t="e">
        <f>ORÇAMENTO!#REF!</f>
        <v>#REF!</v>
      </c>
      <c r="G113" s="301"/>
      <c r="H113" s="301"/>
      <c r="I113" s="301"/>
    </row>
    <row r="114" spans="2:9" x14ac:dyDescent="0.25">
      <c r="B114" s="26" t="e">
        <f>ORÇAMENTO!#REF!</f>
        <v>#REF!</v>
      </c>
      <c r="C114" s="303" t="e">
        <f>ORÇAMENTO!#REF!</f>
        <v>#REF!</v>
      </c>
      <c r="D114" s="304"/>
      <c r="E114" s="305"/>
      <c r="F114" s="38" t="e">
        <f>ORÇAMENTO!#REF!</f>
        <v>#REF!</v>
      </c>
      <c r="G114" s="301"/>
      <c r="H114" s="301"/>
      <c r="I114" s="301"/>
    </row>
    <row r="115" spans="2:9" x14ac:dyDescent="0.25">
      <c r="B115" s="26" t="e">
        <f>ORÇAMENTO!#REF!</f>
        <v>#REF!</v>
      </c>
      <c r="C115" s="303" t="e">
        <f>ORÇAMENTO!#REF!</f>
        <v>#REF!</v>
      </c>
      <c r="D115" s="304"/>
      <c r="E115" s="305"/>
      <c r="F115" s="38" t="e">
        <f>ORÇAMENTO!#REF!</f>
        <v>#REF!</v>
      </c>
      <c r="G115" s="301"/>
      <c r="H115" s="301"/>
      <c r="I115" s="301"/>
    </row>
    <row r="116" spans="2:9" x14ac:dyDescent="0.25">
      <c r="B116" s="26" t="e">
        <f>ORÇAMENTO!#REF!</f>
        <v>#REF!</v>
      </c>
      <c r="C116" s="303" t="e">
        <f>ORÇAMENTO!#REF!</f>
        <v>#REF!</v>
      </c>
      <c r="D116" s="304"/>
      <c r="E116" s="305"/>
      <c r="F116" s="38" t="e">
        <f>ORÇAMENTO!#REF!</f>
        <v>#REF!</v>
      </c>
      <c r="G116" s="301"/>
      <c r="H116" s="301"/>
      <c r="I116" s="301"/>
    </row>
    <row r="117" spans="2:9" x14ac:dyDescent="0.25">
      <c r="B117" s="26" t="e">
        <f>ORÇAMENTO!#REF!</f>
        <v>#REF!</v>
      </c>
      <c r="C117" s="303" t="e">
        <f>ORÇAMENTO!#REF!</f>
        <v>#REF!</v>
      </c>
      <c r="D117" s="304"/>
      <c r="E117" s="305"/>
      <c r="F117" s="38" t="e">
        <f>ORÇAMENTO!#REF!</f>
        <v>#REF!</v>
      </c>
      <c r="G117" s="301"/>
      <c r="H117" s="301"/>
      <c r="I117" s="301"/>
    </row>
    <row r="118" spans="2:9" x14ac:dyDescent="0.25">
      <c r="B118" s="26" t="e">
        <f>ORÇAMENTO!#REF!</f>
        <v>#REF!</v>
      </c>
      <c r="C118" s="303" t="e">
        <f>ORÇAMENTO!#REF!</f>
        <v>#REF!</v>
      </c>
      <c r="D118" s="304"/>
      <c r="E118" s="305"/>
      <c r="F118" s="38" t="e">
        <f>ORÇAMENTO!#REF!</f>
        <v>#REF!</v>
      </c>
      <c r="G118" s="301"/>
      <c r="H118" s="301"/>
      <c r="I118" s="301"/>
    </row>
    <row r="119" spans="2:9" x14ac:dyDescent="0.25">
      <c r="B119" s="26" t="e">
        <f>ORÇAMENTO!#REF!</f>
        <v>#REF!</v>
      </c>
      <c r="C119" s="303" t="e">
        <f>ORÇAMENTO!#REF!</f>
        <v>#REF!</v>
      </c>
      <c r="D119" s="304"/>
      <c r="E119" s="305"/>
      <c r="F119" s="38" t="e">
        <f>ORÇAMENTO!#REF!</f>
        <v>#REF!</v>
      </c>
      <c r="G119" s="301"/>
      <c r="H119" s="301"/>
      <c r="I119" s="301"/>
    </row>
    <row r="120" spans="2:9" x14ac:dyDescent="0.25">
      <c r="B120" s="26" t="e">
        <f>ORÇAMENTO!#REF!</f>
        <v>#REF!</v>
      </c>
      <c r="C120" s="303" t="e">
        <f>ORÇAMENTO!#REF!</f>
        <v>#REF!</v>
      </c>
      <c r="D120" s="304"/>
      <c r="E120" s="305"/>
      <c r="F120" s="38" t="e">
        <f>ORÇAMENTO!#REF!</f>
        <v>#REF!</v>
      </c>
      <c r="G120" s="301"/>
      <c r="H120" s="301"/>
      <c r="I120" s="301"/>
    </row>
    <row r="121" spans="2:9" x14ac:dyDescent="0.25">
      <c r="B121" s="26" t="e">
        <f>ORÇAMENTO!#REF!</f>
        <v>#REF!</v>
      </c>
      <c r="C121" s="303" t="e">
        <f>ORÇAMENTO!#REF!</f>
        <v>#REF!</v>
      </c>
      <c r="D121" s="304"/>
      <c r="E121" s="305"/>
      <c r="F121" s="38" t="e">
        <f>ORÇAMENTO!#REF!</f>
        <v>#REF!</v>
      </c>
      <c r="G121" s="301"/>
      <c r="H121" s="301"/>
      <c r="I121" s="301"/>
    </row>
    <row r="122" spans="2:9" x14ac:dyDescent="0.25">
      <c r="B122" s="26" t="e">
        <f>ORÇAMENTO!#REF!</f>
        <v>#REF!</v>
      </c>
      <c r="C122" s="303" t="e">
        <f>ORÇAMENTO!#REF!</f>
        <v>#REF!</v>
      </c>
      <c r="D122" s="304"/>
      <c r="E122" s="305"/>
      <c r="F122" s="38" t="e">
        <f>ORÇAMENTO!#REF!</f>
        <v>#REF!</v>
      </c>
      <c r="G122" s="301"/>
      <c r="H122" s="301"/>
      <c r="I122" s="301"/>
    </row>
    <row r="123" spans="2:9" x14ac:dyDescent="0.25">
      <c r="B123" s="26" t="e">
        <f>ORÇAMENTO!#REF!</f>
        <v>#REF!</v>
      </c>
      <c r="C123" s="303" t="e">
        <f>ORÇAMENTO!#REF!</f>
        <v>#REF!</v>
      </c>
      <c r="D123" s="304"/>
      <c r="E123" s="305"/>
      <c r="F123" s="38" t="e">
        <f>ORÇAMENTO!#REF!</f>
        <v>#REF!</v>
      </c>
      <c r="G123" s="301"/>
      <c r="H123" s="301"/>
      <c r="I123" s="301"/>
    </row>
    <row r="124" spans="2:9" x14ac:dyDescent="0.25">
      <c r="B124" s="26" t="e">
        <f>ORÇAMENTO!#REF!</f>
        <v>#REF!</v>
      </c>
      <c r="C124" s="303" t="e">
        <f>ORÇAMENTO!#REF!</f>
        <v>#REF!</v>
      </c>
      <c r="D124" s="304"/>
      <c r="E124" s="305"/>
      <c r="F124" s="38" t="e">
        <f>ORÇAMENTO!#REF!</f>
        <v>#REF!</v>
      </c>
      <c r="G124" s="301"/>
      <c r="H124" s="301"/>
      <c r="I124" s="301"/>
    </row>
    <row r="125" spans="2:9" x14ac:dyDescent="0.25">
      <c r="B125" s="26" t="e">
        <f>ORÇAMENTO!#REF!</f>
        <v>#REF!</v>
      </c>
      <c r="C125" s="303" t="e">
        <f>ORÇAMENTO!#REF!</f>
        <v>#REF!</v>
      </c>
      <c r="D125" s="304"/>
      <c r="E125" s="305"/>
      <c r="F125" s="38" t="e">
        <f>ORÇAMENTO!#REF!</f>
        <v>#REF!</v>
      </c>
      <c r="G125" s="301"/>
      <c r="H125" s="301"/>
      <c r="I125" s="301"/>
    </row>
    <row r="126" spans="2:9" x14ac:dyDescent="0.25">
      <c r="B126" s="26" t="e">
        <f>ORÇAMENTO!#REF!</f>
        <v>#REF!</v>
      </c>
      <c r="C126" s="303" t="e">
        <f>ORÇAMENTO!#REF!</f>
        <v>#REF!</v>
      </c>
      <c r="D126" s="304"/>
      <c r="E126" s="305"/>
      <c r="F126" s="38" t="e">
        <f>ORÇAMENTO!#REF!</f>
        <v>#REF!</v>
      </c>
      <c r="G126" s="301"/>
      <c r="H126" s="301"/>
      <c r="I126" s="301"/>
    </row>
    <row r="127" spans="2:9" x14ac:dyDescent="0.25">
      <c r="B127" s="26" t="e">
        <f>ORÇAMENTO!#REF!</f>
        <v>#REF!</v>
      </c>
      <c r="C127" s="303" t="e">
        <f>ORÇAMENTO!#REF!</f>
        <v>#REF!</v>
      </c>
      <c r="D127" s="304"/>
      <c r="E127" s="305"/>
      <c r="F127" s="38" t="e">
        <f>ORÇAMENTO!#REF!</f>
        <v>#REF!</v>
      </c>
      <c r="G127" s="301"/>
      <c r="H127" s="301"/>
      <c r="I127" s="301"/>
    </row>
    <row r="128" spans="2:9" x14ac:dyDescent="0.25">
      <c r="B128" s="26" t="e">
        <f>ORÇAMENTO!#REF!</f>
        <v>#REF!</v>
      </c>
      <c r="C128" s="303" t="e">
        <f>ORÇAMENTO!#REF!</f>
        <v>#REF!</v>
      </c>
      <c r="D128" s="304"/>
      <c r="E128" s="305"/>
      <c r="F128" s="38" t="e">
        <f>ORÇAMENTO!#REF!</f>
        <v>#REF!</v>
      </c>
      <c r="G128" s="301"/>
      <c r="H128" s="301"/>
      <c r="I128" s="301"/>
    </row>
    <row r="129" spans="2:9" x14ac:dyDescent="0.25">
      <c r="B129" s="26" t="e">
        <f>ORÇAMENTO!#REF!</f>
        <v>#REF!</v>
      </c>
      <c r="C129" s="303" t="e">
        <f>ORÇAMENTO!#REF!</f>
        <v>#REF!</v>
      </c>
      <c r="D129" s="304"/>
      <c r="E129" s="305"/>
      <c r="F129" s="38" t="e">
        <f>ORÇAMENTO!#REF!</f>
        <v>#REF!</v>
      </c>
      <c r="G129" s="301"/>
      <c r="H129" s="301"/>
      <c r="I129" s="301"/>
    </row>
    <row r="130" spans="2:9" x14ac:dyDescent="0.25">
      <c r="B130" s="26" t="e">
        <f>ORÇAMENTO!#REF!</f>
        <v>#REF!</v>
      </c>
      <c r="C130" s="303" t="e">
        <f>ORÇAMENTO!#REF!</f>
        <v>#REF!</v>
      </c>
      <c r="D130" s="304"/>
      <c r="E130" s="305"/>
      <c r="F130" s="38" t="e">
        <f>ORÇAMENTO!#REF!</f>
        <v>#REF!</v>
      </c>
      <c r="G130" s="301"/>
      <c r="H130" s="301"/>
      <c r="I130" s="301"/>
    </row>
    <row r="131" spans="2:9" x14ac:dyDescent="0.25">
      <c r="B131" s="26" t="e">
        <f>ORÇAMENTO!#REF!</f>
        <v>#REF!</v>
      </c>
      <c r="C131" s="303" t="e">
        <f>ORÇAMENTO!#REF!</f>
        <v>#REF!</v>
      </c>
      <c r="D131" s="304"/>
      <c r="E131" s="305"/>
      <c r="F131" s="38" t="e">
        <f>ORÇAMENTO!#REF!</f>
        <v>#REF!</v>
      </c>
      <c r="G131" s="301"/>
      <c r="H131" s="301"/>
      <c r="I131" s="301"/>
    </row>
    <row r="132" spans="2:9" x14ac:dyDescent="0.25">
      <c r="B132" s="26" t="e">
        <f>ORÇAMENTO!#REF!</f>
        <v>#REF!</v>
      </c>
      <c r="C132" s="303" t="e">
        <f>ORÇAMENTO!#REF!</f>
        <v>#REF!</v>
      </c>
      <c r="D132" s="304"/>
      <c r="E132" s="305"/>
      <c r="F132" s="38" t="e">
        <f>ORÇAMENTO!#REF!</f>
        <v>#REF!</v>
      </c>
      <c r="G132" s="301"/>
      <c r="H132" s="301"/>
      <c r="I132" s="301"/>
    </row>
    <row r="133" spans="2:9" x14ac:dyDescent="0.25">
      <c r="B133" s="26" t="e">
        <f>ORÇAMENTO!#REF!</f>
        <v>#REF!</v>
      </c>
      <c r="C133" s="303" t="e">
        <f>ORÇAMENTO!#REF!</f>
        <v>#REF!</v>
      </c>
      <c r="D133" s="304"/>
      <c r="E133" s="305"/>
      <c r="F133" s="38" t="e">
        <f>ORÇAMENTO!#REF!</f>
        <v>#REF!</v>
      </c>
      <c r="G133" s="301"/>
      <c r="H133" s="301"/>
      <c r="I133" s="301"/>
    </row>
    <row r="134" spans="2:9" x14ac:dyDescent="0.25">
      <c r="B134" s="26" t="e">
        <f>ORÇAMENTO!#REF!</f>
        <v>#REF!</v>
      </c>
      <c r="C134" s="303" t="e">
        <f>ORÇAMENTO!#REF!</f>
        <v>#REF!</v>
      </c>
      <c r="D134" s="304"/>
      <c r="E134" s="305"/>
      <c r="F134" s="38" t="e">
        <f>ORÇAMENTO!#REF!</f>
        <v>#REF!</v>
      </c>
      <c r="G134" s="301"/>
      <c r="H134" s="301"/>
      <c r="I134" s="301"/>
    </row>
    <row r="135" spans="2:9" x14ac:dyDescent="0.25">
      <c r="B135" s="26" t="e">
        <f>ORÇAMENTO!#REF!</f>
        <v>#REF!</v>
      </c>
      <c r="C135" s="303" t="e">
        <f>ORÇAMENTO!#REF!</f>
        <v>#REF!</v>
      </c>
      <c r="D135" s="304"/>
      <c r="E135" s="305"/>
      <c r="F135" s="38" t="e">
        <f>ORÇAMENTO!#REF!</f>
        <v>#REF!</v>
      </c>
      <c r="G135" s="301"/>
      <c r="H135" s="301"/>
      <c r="I135" s="301"/>
    </row>
    <row r="136" spans="2:9" x14ac:dyDescent="0.25">
      <c r="B136" s="26" t="e">
        <f>ORÇAMENTO!#REF!</f>
        <v>#REF!</v>
      </c>
      <c r="C136" s="303" t="e">
        <f>ORÇAMENTO!#REF!</f>
        <v>#REF!</v>
      </c>
      <c r="D136" s="304"/>
      <c r="E136" s="305"/>
      <c r="F136" s="38" t="e">
        <f>ORÇAMENTO!#REF!</f>
        <v>#REF!</v>
      </c>
      <c r="G136" s="301"/>
      <c r="H136" s="301"/>
      <c r="I136" s="301"/>
    </row>
    <row r="137" spans="2:9" x14ac:dyDescent="0.25">
      <c r="B137" s="26" t="e">
        <f>ORÇAMENTO!#REF!</f>
        <v>#REF!</v>
      </c>
      <c r="C137" s="303" t="e">
        <f>ORÇAMENTO!#REF!</f>
        <v>#REF!</v>
      </c>
      <c r="D137" s="304"/>
      <c r="E137" s="305"/>
      <c r="F137" s="38" t="e">
        <f>ORÇAMENTO!#REF!</f>
        <v>#REF!</v>
      </c>
      <c r="G137" s="301"/>
      <c r="H137" s="301"/>
      <c r="I137" s="301"/>
    </row>
    <row r="138" spans="2:9" x14ac:dyDescent="0.25">
      <c r="B138" s="26" t="e">
        <f>ORÇAMENTO!#REF!</f>
        <v>#REF!</v>
      </c>
      <c r="C138" s="303" t="e">
        <f>ORÇAMENTO!#REF!</f>
        <v>#REF!</v>
      </c>
      <c r="D138" s="304"/>
      <c r="E138" s="305"/>
      <c r="F138" s="38" t="e">
        <f>ORÇAMENTO!#REF!</f>
        <v>#REF!</v>
      </c>
      <c r="G138" s="301"/>
      <c r="H138" s="301"/>
      <c r="I138" s="301"/>
    </row>
    <row r="139" spans="2:9" x14ac:dyDescent="0.25">
      <c r="B139" s="26" t="e">
        <f>ORÇAMENTO!#REF!</f>
        <v>#REF!</v>
      </c>
      <c r="C139" s="303" t="e">
        <f>ORÇAMENTO!#REF!</f>
        <v>#REF!</v>
      </c>
      <c r="D139" s="304"/>
      <c r="E139" s="305"/>
      <c r="F139" s="38" t="e">
        <f>ORÇAMENTO!#REF!</f>
        <v>#REF!</v>
      </c>
      <c r="G139" s="301"/>
      <c r="H139" s="301"/>
      <c r="I139" s="301"/>
    </row>
    <row r="140" spans="2:9" x14ac:dyDescent="0.25">
      <c r="B140" s="26" t="e">
        <f>ORÇAMENTO!#REF!</f>
        <v>#REF!</v>
      </c>
      <c r="C140" s="303" t="e">
        <f>ORÇAMENTO!#REF!</f>
        <v>#REF!</v>
      </c>
      <c r="D140" s="304"/>
      <c r="E140" s="305"/>
      <c r="F140" s="38" t="e">
        <f>ORÇAMENTO!#REF!</f>
        <v>#REF!</v>
      </c>
      <c r="G140" s="301"/>
      <c r="H140" s="301"/>
      <c r="I140" s="301"/>
    </row>
    <row r="141" spans="2:9" x14ac:dyDescent="0.25">
      <c r="B141" s="26" t="e">
        <f>ORÇAMENTO!#REF!</f>
        <v>#REF!</v>
      </c>
      <c r="C141" s="303" t="e">
        <f>ORÇAMENTO!#REF!</f>
        <v>#REF!</v>
      </c>
      <c r="D141" s="304"/>
      <c r="E141" s="305"/>
      <c r="F141" s="38" t="e">
        <f>ORÇAMENTO!#REF!</f>
        <v>#REF!</v>
      </c>
      <c r="G141" s="301"/>
      <c r="H141" s="301"/>
      <c r="I141" s="301"/>
    </row>
    <row r="142" spans="2:9" x14ac:dyDescent="0.25">
      <c r="B142" s="26" t="e">
        <f>ORÇAMENTO!#REF!</f>
        <v>#REF!</v>
      </c>
      <c r="C142" s="303" t="e">
        <f>ORÇAMENTO!#REF!</f>
        <v>#REF!</v>
      </c>
      <c r="D142" s="304"/>
      <c r="E142" s="305"/>
      <c r="F142" s="38" t="e">
        <f>ORÇAMENTO!#REF!</f>
        <v>#REF!</v>
      </c>
      <c r="G142" s="301"/>
      <c r="H142" s="301"/>
      <c r="I142" s="301"/>
    </row>
    <row r="143" spans="2:9" x14ac:dyDescent="0.25">
      <c r="B143" s="26" t="e">
        <f>ORÇAMENTO!#REF!</f>
        <v>#REF!</v>
      </c>
      <c r="C143" s="303" t="e">
        <f>ORÇAMENTO!#REF!</f>
        <v>#REF!</v>
      </c>
      <c r="D143" s="304"/>
      <c r="E143" s="305"/>
      <c r="F143" s="38" t="e">
        <f>ORÇAMENTO!#REF!</f>
        <v>#REF!</v>
      </c>
      <c r="G143" s="301"/>
      <c r="H143" s="301"/>
      <c r="I143" s="301"/>
    </row>
    <row r="144" spans="2:9" x14ac:dyDescent="0.25">
      <c r="B144" s="26" t="e">
        <f>ORÇAMENTO!#REF!</f>
        <v>#REF!</v>
      </c>
      <c r="C144" s="303" t="e">
        <f>ORÇAMENTO!#REF!</f>
        <v>#REF!</v>
      </c>
      <c r="D144" s="304"/>
      <c r="E144" s="305"/>
      <c r="F144" s="38" t="e">
        <f>ORÇAMENTO!#REF!</f>
        <v>#REF!</v>
      </c>
      <c r="G144" s="301"/>
      <c r="H144" s="301"/>
      <c r="I144" s="301"/>
    </row>
    <row r="145" spans="2:9" x14ac:dyDescent="0.25">
      <c r="B145" s="26" t="e">
        <f>ORÇAMENTO!#REF!</f>
        <v>#REF!</v>
      </c>
      <c r="C145" s="303" t="e">
        <f>ORÇAMENTO!#REF!</f>
        <v>#REF!</v>
      </c>
      <c r="D145" s="304"/>
      <c r="E145" s="305"/>
      <c r="F145" s="38" t="e">
        <f>ORÇAMENTO!#REF!</f>
        <v>#REF!</v>
      </c>
      <c r="G145" s="301"/>
      <c r="H145" s="301"/>
      <c r="I145" s="301"/>
    </row>
    <row r="146" spans="2:9" x14ac:dyDescent="0.25">
      <c r="B146" s="26" t="e">
        <f>ORÇAMENTO!#REF!</f>
        <v>#REF!</v>
      </c>
      <c r="C146" s="303" t="e">
        <f>ORÇAMENTO!#REF!</f>
        <v>#REF!</v>
      </c>
      <c r="D146" s="304"/>
      <c r="E146" s="305"/>
      <c r="F146" s="38" t="e">
        <f>ORÇAMENTO!#REF!</f>
        <v>#REF!</v>
      </c>
      <c r="G146" s="301"/>
      <c r="H146" s="301"/>
      <c r="I146" s="301"/>
    </row>
    <row r="147" spans="2:9" x14ac:dyDescent="0.25">
      <c r="B147" s="26" t="e">
        <f>ORÇAMENTO!#REF!</f>
        <v>#REF!</v>
      </c>
      <c r="C147" s="303" t="e">
        <f>ORÇAMENTO!#REF!</f>
        <v>#REF!</v>
      </c>
      <c r="D147" s="304"/>
      <c r="E147" s="305"/>
      <c r="F147" s="38" t="e">
        <f>ORÇAMENTO!#REF!</f>
        <v>#REF!</v>
      </c>
      <c r="G147" s="301"/>
      <c r="H147" s="301"/>
      <c r="I147" s="301"/>
    </row>
    <row r="148" spans="2:9" x14ac:dyDescent="0.25">
      <c r="B148" s="26" t="e">
        <f>ORÇAMENTO!#REF!</f>
        <v>#REF!</v>
      </c>
      <c r="C148" s="303" t="e">
        <f>ORÇAMENTO!#REF!</f>
        <v>#REF!</v>
      </c>
      <c r="D148" s="304"/>
      <c r="E148" s="305"/>
      <c r="F148" s="38" t="e">
        <f>ORÇAMENTO!#REF!</f>
        <v>#REF!</v>
      </c>
      <c r="G148" s="301"/>
      <c r="H148" s="301"/>
      <c r="I148" s="301"/>
    </row>
    <row r="149" spans="2:9" x14ac:dyDescent="0.25">
      <c r="B149" s="26" t="e">
        <f>ORÇAMENTO!#REF!</f>
        <v>#REF!</v>
      </c>
      <c r="C149" s="303" t="e">
        <f>ORÇAMENTO!#REF!</f>
        <v>#REF!</v>
      </c>
      <c r="D149" s="304"/>
      <c r="E149" s="305"/>
      <c r="F149" s="38" t="e">
        <f>ORÇAMENTO!#REF!</f>
        <v>#REF!</v>
      </c>
      <c r="G149" s="301"/>
      <c r="H149" s="301"/>
      <c r="I149" s="301"/>
    </row>
    <row r="150" spans="2:9" x14ac:dyDescent="0.25">
      <c r="B150" s="26" t="e">
        <f>ORÇAMENTO!#REF!</f>
        <v>#REF!</v>
      </c>
      <c r="C150" s="303" t="e">
        <f>ORÇAMENTO!#REF!</f>
        <v>#REF!</v>
      </c>
      <c r="D150" s="304"/>
      <c r="E150" s="305"/>
      <c r="F150" s="38" t="e">
        <f>ORÇAMENTO!#REF!</f>
        <v>#REF!</v>
      </c>
      <c r="G150" s="301"/>
      <c r="H150" s="301"/>
      <c r="I150" s="301"/>
    </row>
    <row r="151" spans="2:9" x14ac:dyDescent="0.25">
      <c r="B151" s="26" t="e">
        <f>ORÇAMENTO!#REF!</f>
        <v>#REF!</v>
      </c>
      <c r="C151" s="303" t="e">
        <f>ORÇAMENTO!#REF!</f>
        <v>#REF!</v>
      </c>
      <c r="D151" s="304"/>
      <c r="E151" s="305"/>
      <c r="F151" s="38" t="e">
        <f>ORÇAMENTO!#REF!</f>
        <v>#REF!</v>
      </c>
      <c r="G151" s="301"/>
      <c r="H151" s="301"/>
      <c r="I151" s="301"/>
    </row>
    <row r="152" spans="2:9" x14ac:dyDescent="0.25">
      <c r="B152" s="26" t="e">
        <f>ORÇAMENTO!#REF!</f>
        <v>#REF!</v>
      </c>
      <c r="C152" s="303" t="e">
        <f>ORÇAMENTO!#REF!</f>
        <v>#REF!</v>
      </c>
      <c r="D152" s="304"/>
      <c r="E152" s="305"/>
      <c r="F152" s="38" t="e">
        <f>ORÇAMENTO!#REF!</f>
        <v>#REF!</v>
      </c>
      <c r="G152" s="301"/>
      <c r="H152" s="301"/>
      <c r="I152" s="301"/>
    </row>
    <row r="153" spans="2:9" x14ac:dyDescent="0.25">
      <c r="B153" s="26" t="e">
        <f>ORÇAMENTO!#REF!</f>
        <v>#REF!</v>
      </c>
      <c r="C153" s="303" t="e">
        <f>ORÇAMENTO!#REF!</f>
        <v>#REF!</v>
      </c>
      <c r="D153" s="304"/>
      <c r="E153" s="305"/>
      <c r="F153" s="38" t="e">
        <f>ORÇAMENTO!#REF!</f>
        <v>#REF!</v>
      </c>
      <c r="G153" s="301"/>
      <c r="H153" s="301"/>
      <c r="I153" s="301"/>
    </row>
    <row r="154" spans="2:9" x14ac:dyDescent="0.25">
      <c r="B154" s="26" t="e">
        <f>ORÇAMENTO!#REF!</f>
        <v>#REF!</v>
      </c>
      <c r="C154" s="303" t="e">
        <f>ORÇAMENTO!#REF!</f>
        <v>#REF!</v>
      </c>
      <c r="D154" s="304"/>
      <c r="E154" s="305"/>
      <c r="F154" s="38" t="e">
        <f>ORÇAMENTO!#REF!</f>
        <v>#REF!</v>
      </c>
      <c r="G154" s="301"/>
      <c r="H154" s="301"/>
      <c r="I154" s="301"/>
    </row>
    <row r="155" spans="2:9" x14ac:dyDescent="0.25">
      <c r="B155" s="26" t="e">
        <f>ORÇAMENTO!#REF!</f>
        <v>#REF!</v>
      </c>
      <c r="C155" s="303" t="e">
        <f>ORÇAMENTO!#REF!</f>
        <v>#REF!</v>
      </c>
      <c r="D155" s="304"/>
      <c r="E155" s="305"/>
      <c r="F155" s="38" t="e">
        <f>ORÇAMENTO!#REF!</f>
        <v>#REF!</v>
      </c>
      <c r="G155" s="301"/>
      <c r="H155" s="301"/>
      <c r="I155" s="301"/>
    </row>
    <row r="156" spans="2:9" x14ac:dyDescent="0.25">
      <c r="B156" s="26" t="e">
        <f>ORÇAMENTO!#REF!</f>
        <v>#REF!</v>
      </c>
      <c r="C156" s="303" t="e">
        <f>ORÇAMENTO!#REF!</f>
        <v>#REF!</v>
      </c>
      <c r="D156" s="304"/>
      <c r="E156" s="305"/>
      <c r="F156" s="38" t="e">
        <f>ORÇAMENTO!#REF!</f>
        <v>#REF!</v>
      </c>
      <c r="G156" s="301"/>
      <c r="H156" s="301"/>
      <c r="I156" s="301"/>
    </row>
    <row r="157" spans="2:9" x14ac:dyDescent="0.25">
      <c r="B157" s="26" t="e">
        <f>ORÇAMENTO!#REF!</f>
        <v>#REF!</v>
      </c>
      <c r="C157" s="303" t="e">
        <f>ORÇAMENTO!#REF!</f>
        <v>#REF!</v>
      </c>
      <c r="D157" s="304"/>
      <c r="E157" s="305"/>
      <c r="F157" s="38" t="e">
        <f>ORÇAMENTO!#REF!</f>
        <v>#REF!</v>
      </c>
      <c r="G157" s="301"/>
      <c r="H157" s="301"/>
      <c r="I157" s="301"/>
    </row>
    <row r="158" spans="2:9" x14ac:dyDescent="0.25">
      <c r="B158" s="26" t="e">
        <f>ORÇAMENTO!#REF!</f>
        <v>#REF!</v>
      </c>
      <c r="C158" s="303" t="e">
        <f>ORÇAMENTO!#REF!</f>
        <v>#REF!</v>
      </c>
      <c r="D158" s="304"/>
      <c r="E158" s="305"/>
      <c r="F158" s="38" t="e">
        <f>ORÇAMENTO!#REF!</f>
        <v>#REF!</v>
      </c>
      <c r="G158" s="301"/>
      <c r="H158" s="301"/>
      <c r="I158" s="301"/>
    </row>
    <row r="159" spans="2:9" x14ac:dyDescent="0.25">
      <c r="B159" s="26" t="e">
        <f>ORÇAMENTO!#REF!</f>
        <v>#REF!</v>
      </c>
      <c r="C159" s="303" t="e">
        <f>ORÇAMENTO!#REF!</f>
        <v>#REF!</v>
      </c>
      <c r="D159" s="304"/>
      <c r="E159" s="305"/>
      <c r="F159" s="38" t="e">
        <f>ORÇAMENTO!#REF!</f>
        <v>#REF!</v>
      </c>
      <c r="G159" s="301"/>
      <c r="H159" s="301"/>
      <c r="I159" s="301"/>
    </row>
    <row r="160" spans="2:9" x14ac:dyDescent="0.25">
      <c r="B160" s="26" t="e">
        <f>ORÇAMENTO!#REF!</f>
        <v>#REF!</v>
      </c>
      <c r="C160" s="303" t="e">
        <f>ORÇAMENTO!#REF!</f>
        <v>#REF!</v>
      </c>
      <c r="D160" s="304"/>
      <c r="E160" s="305"/>
      <c r="F160" s="38" t="e">
        <f>ORÇAMENTO!#REF!</f>
        <v>#REF!</v>
      </c>
      <c r="G160" s="301"/>
      <c r="H160" s="301"/>
      <c r="I160" s="301"/>
    </row>
    <row r="161" spans="2:9" x14ac:dyDescent="0.25">
      <c r="B161" s="26" t="e">
        <f>ORÇAMENTO!#REF!</f>
        <v>#REF!</v>
      </c>
      <c r="C161" s="303" t="e">
        <f>ORÇAMENTO!#REF!</f>
        <v>#REF!</v>
      </c>
      <c r="D161" s="304"/>
      <c r="E161" s="305"/>
      <c r="F161" s="38" t="e">
        <f>ORÇAMENTO!#REF!</f>
        <v>#REF!</v>
      </c>
      <c r="G161" s="301"/>
      <c r="H161" s="301"/>
      <c r="I161" s="301"/>
    </row>
    <row r="162" spans="2:9" x14ac:dyDescent="0.25">
      <c r="B162" s="26" t="e">
        <f>ORÇAMENTO!#REF!</f>
        <v>#REF!</v>
      </c>
      <c r="C162" s="303" t="e">
        <f>ORÇAMENTO!#REF!</f>
        <v>#REF!</v>
      </c>
      <c r="D162" s="304"/>
      <c r="E162" s="305"/>
      <c r="F162" s="38" t="e">
        <f>ORÇAMENTO!#REF!</f>
        <v>#REF!</v>
      </c>
      <c r="G162" s="301"/>
      <c r="H162" s="301"/>
      <c r="I162" s="301"/>
    </row>
    <row r="163" spans="2:9" x14ac:dyDescent="0.25">
      <c r="B163" s="26" t="e">
        <f>ORÇAMENTO!#REF!</f>
        <v>#REF!</v>
      </c>
      <c r="C163" s="303" t="e">
        <f>ORÇAMENTO!#REF!</f>
        <v>#REF!</v>
      </c>
      <c r="D163" s="304"/>
      <c r="E163" s="305"/>
      <c r="F163" s="38" t="e">
        <f>ORÇAMENTO!#REF!</f>
        <v>#REF!</v>
      </c>
      <c r="G163" s="301"/>
      <c r="H163" s="301"/>
      <c r="I163" s="301"/>
    </row>
    <row r="164" spans="2:9" x14ac:dyDescent="0.25">
      <c r="B164" s="26" t="e">
        <f>ORÇAMENTO!#REF!</f>
        <v>#REF!</v>
      </c>
      <c r="C164" s="303" t="e">
        <f>ORÇAMENTO!#REF!</f>
        <v>#REF!</v>
      </c>
      <c r="D164" s="304"/>
      <c r="E164" s="305"/>
      <c r="F164" s="38" t="e">
        <f>ORÇAMENTO!#REF!</f>
        <v>#REF!</v>
      </c>
      <c r="G164" s="301"/>
      <c r="H164" s="301"/>
      <c r="I164" s="301"/>
    </row>
    <row r="165" spans="2:9" x14ac:dyDescent="0.25">
      <c r="B165" s="26" t="e">
        <f>ORÇAMENTO!#REF!</f>
        <v>#REF!</v>
      </c>
      <c r="C165" s="303" t="e">
        <f>ORÇAMENTO!#REF!</f>
        <v>#REF!</v>
      </c>
      <c r="D165" s="304"/>
      <c r="E165" s="305"/>
      <c r="F165" s="38" t="e">
        <f>ORÇAMENTO!#REF!</f>
        <v>#REF!</v>
      </c>
      <c r="G165" s="301"/>
      <c r="H165" s="301"/>
      <c r="I165" s="301"/>
    </row>
    <row r="166" spans="2:9" x14ac:dyDescent="0.25">
      <c r="B166" s="26" t="e">
        <f>ORÇAMENTO!#REF!</f>
        <v>#REF!</v>
      </c>
      <c r="C166" s="303" t="e">
        <f>ORÇAMENTO!#REF!</f>
        <v>#REF!</v>
      </c>
      <c r="D166" s="304"/>
      <c r="E166" s="305"/>
      <c r="F166" s="38" t="e">
        <f>ORÇAMENTO!#REF!</f>
        <v>#REF!</v>
      </c>
      <c r="G166" s="301"/>
      <c r="H166" s="301"/>
      <c r="I166" s="301"/>
    </row>
    <row r="167" spans="2:9" x14ac:dyDescent="0.25">
      <c r="B167" s="26" t="e">
        <f>ORÇAMENTO!#REF!</f>
        <v>#REF!</v>
      </c>
      <c r="C167" s="303" t="e">
        <f>ORÇAMENTO!#REF!</f>
        <v>#REF!</v>
      </c>
      <c r="D167" s="304"/>
      <c r="E167" s="305"/>
      <c r="F167" s="38" t="e">
        <f>ORÇAMENTO!#REF!</f>
        <v>#REF!</v>
      </c>
      <c r="G167" s="301"/>
      <c r="H167" s="301"/>
      <c r="I167" s="301"/>
    </row>
    <row r="168" spans="2:9" x14ac:dyDescent="0.25">
      <c r="B168" s="26" t="e">
        <f>ORÇAMENTO!#REF!</f>
        <v>#REF!</v>
      </c>
      <c r="C168" s="303" t="e">
        <f>ORÇAMENTO!#REF!</f>
        <v>#REF!</v>
      </c>
      <c r="D168" s="304"/>
      <c r="E168" s="305"/>
      <c r="F168" s="38" t="e">
        <f>ORÇAMENTO!#REF!</f>
        <v>#REF!</v>
      </c>
      <c r="G168" s="301"/>
      <c r="H168" s="301"/>
      <c r="I168" s="301"/>
    </row>
    <row r="169" spans="2:9" x14ac:dyDescent="0.25">
      <c r="B169" s="26" t="e">
        <f>ORÇAMENTO!#REF!</f>
        <v>#REF!</v>
      </c>
      <c r="C169" s="303" t="e">
        <f>ORÇAMENTO!#REF!</f>
        <v>#REF!</v>
      </c>
      <c r="D169" s="304"/>
      <c r="E169" s="305"/>
      <c r="F169" s="38" t="e">
        <f>ORÇAMENTO!#REF!</f>
        <v>#REF!</v>
      </c>
      <c r="G169" s="301"/>
      <c r="H169" s="301"/>
      <c r="I169" s="301"/>
    </row>
    <row r="170" spans="2:9" x14ac:dyDescent="0.25">
      <c r="B170" s="26" t="e">
        <f>ORÇAMENTO!#REF!</f>
        <v>#REF!</v>
      </c>
      <c r="C170" s="303" t="e">
        <f>ORÇAMENTO!#REF!</f>
        <v>#REF!</v>
      </c>
      <c r="D170" s="304"/>
      <c r="E170" s="305"/>
      <c r="F170" s="38" t="e">
        <f>ORÇAMENTO!#REF!</f>
        <v>#REF!</v>
      </c>
      <c r="G170" s="301"/>
      <c r="H170" s="301"/>
      <c r="I170" s="301"/>
    </row>
    <row r="171" spans="2:9" x14ac:dyDescent="0.25">
      <c r="B171" s="26" t="e">
        <f>ORÇAMENTO!#REF!</f>
        <v>#REF!</v>
      </c>
      <c r="C171" s="303" t="e">
        <f>ORÇAMENTO!#REF!</f>
        <v>#REF!</v>
      </c>
      <c r="D171" s="304"/>
      <c r="E171" s="305"/>
      <c r="F171" s="38" t="e">
        <f>ORÇAMENTO!#REF!</f>
        <v>#REF!</v>
      </c>
      <c r="G171" s="301"/>
      <c r="H171" s="301"/>
      <c r="I171" s="301"/>
    </row>
    <row r="172" spans="2:9" x14ac:dyDescent="0.25">
      <c r="B172" s="26" t="e">
        <f>ORÇAMENTO!#REF!</f>
        <v>#REF!</v>
      </c>
      <c r="C172" s="303" t="e">
        <f>ORÇAMENTO!#REF!</f>
        <v>#REF!</v>
      </c>
      <c r="D172" s="304"/>
      <c r="E172" s="305"/>
      <c r="F172" s="38" t="e">
        <f>ORÇAMENTO!#REF!</f>
        <v>#REF!</v>
      </c>
      <c r="G172" s="301"/>
      <c r="H172" s="301"/>
      <c r="I172" s="301"/>
    </row>
    <row r="173" spans="2:9" x14ac:dyDescent="0.25">
      <c r="B173" s="26" t="e">
        <f>ORÇAMENTO!#REF!</f>
        <v>#REF!</v>
      </c>
      <c r="C173" s="303" t="e">
        <f>ORÇAMENTO!#REF!</f>
        <v>#REF!</v>
      </c>
      <c r="D173" s="304"/>
      <c r="E173" s="305"/>
      <c r="F173" s="38" t="e">
        <f>ORÇAMENTO!#REF!</f>
        <v>#REF!</v>
      </c>
      <c r="G173" s="301"/>
      <c r="H173" s="301"/>
      <c r="I173" s="301"/>
    </row>
    <row r="174" spans="2:9" x14ac:dyDescent="0.25">
      <c r="B174" s="26" t="e">
        <f>ORÇAMENTO!#REF!</f>
        <v>#REF!</v>
      </c>
      <c r="C174" s="303" t="e">
        <f>ORÇAMENTO!#REF!</f>
        <v>#REF!</v>
      </c>
      <c r="D174" s="304"/>
      <c r="E174" s="305"/>
      <c r="F174" s="38" t="e">
        <f>ORÇAMENTO!#REF!</f>
        <v>#REF!</v>
      </c>
      <c r="G174" s="301"/>
      <c r="H174" s="301"/>
      <c r="I174" s="301"/>
    </row>
    <row r="175" spans="2:9" x14ac:dyDescent="0.25">
      <c r="B175" s="26" t="e">
        <f>ORÇAMENTO!#REF!</f>
        <v>#REF!</v>
      </c>
      <c r="C175" s="303" t="e">
        <f>ORÇAMENTO!#REF!</f>
        <v>#REF!</v>
      </c>
      <c r="D175" s="304"/>
      <c r="E175" s="305"/>
      <c r="F175" s="38" t="e">
        <f>ORÇAMENTO!#REF!</f>
        <v>#REF!</v>
      </c>
      <c r="G175" s="301"/>
      <c r="H175" s="301"/>
      <c r="I175" s="301"/>
    </row>
    <row r="176" spans="2:9" x14ac:dyDescent="0.25">
      <c r="B176" s="26" t="e">
        <f>ORÇAMENTO!#REF!</f>
        <v>#REF!</v>
      </c>
      <c r="C176" s="303" t="e">
        <f>ORÇAMENTO!#REF!</f>
        <v>#REF!</v>
      </c>
      <c r="D176" s="304"/>
      <c r="E176" s="305"/>
      <c r="F176" s="38" t="e">
        <f>ORÇAMENTO!#REF!</f>
        <v>#REF!</v>
      </c>
      <c r="G176" s="301"/>
      <c r="H176" s="301"/>
      <c r="I176" s="301"/>
    </row>
    <row r="177" spans="2:9" x14ac:dyDescent="0.25">
      <c r="B177" s="26" t="e">
        <f>ORÇAMENTO!#REF!</f>
        <v>#REF!</v>
      </c>
      <c r="C177" s="303" t="e">
        <f>ORÇAMENTO!#REF!</f>
        <v>#REF!</v>
      </c>
      <c r="D177" s="304"/>
      <c r="E177" s="305"/>
      <c r="F177" s="38" t="e">
        <f>ORÇAMENTO!#REF!</f>
        <v>#REF!</v>
      </c>
      <c r="G177" s="301"/>
      <c r="H177" s="301"/>
      <c r="I177" s="301"/>
    </row>
    <row r="178" spans="2:9" x14ac:dyDescent="0.25">
      <c r="B178" s="26" t="e">
        <f>ORÇAMENTO!#REF!</f>
        <v>#REF!</v>
      </c>
      <c r="C178" s="303" t="e">
        <f>ORÇAMENTO!#REF!</f>
        <v>#REF!</v>
      </c>
      <c r="D178" s="304"/>
      <c r="E178" s="305"/>
      <c r="F178" s="38" t="e">
        <f>ORÇAMENTO!#REF!</f>
        <v>#REF!</v>
      </c>
      <c r="G178" s="301"/>
      <c r="H178" s="301"/>
      <c r="I178" s="301"/>
    </row>
    <row r="179" spans="2:9" x14ac:dyDescent="0.25">
      <c r="B179" s="26" t="e">
        <f>ORÇAMENTO!#REF!</f>
        <v>#REF!</v>
      </c>
      <c r="C179" s="303" t="e">
        <f>ORÇAMENTO!#REF!</f>
        <v>#REF!</v>
      </c>
      <c r="D179" s="304"/>
      <c r="E179" s="305"/>
      <c r="F179" s="38" t="e">
        <f>ORÇAMENTO!#REF!</f>
        <v>#REF!</v>
      </c>
      <c r="G179" s="301"/>
      <c r="H179" s="301"/>
      <c r="I179" s="301"/>
    </row>
    <row r="180" spans="2:9" x14ac:dyDescent="0.25">
      <c r="B180" s="26" t="e">
        <f>ORÇAMENTO!#REF!</f>
        <v>#REF!</v>
      </c>
      <c r="C180" s="303" t="e">
        <f>ORÇAMENTO!#REF!</f>
        <v>#REF!</v>
      </c>
      <c r="D180" s="304"/>
      <c r="E180" s="305"/>
      <c r="F180" s="38" t="e">
        <f>ORÇAMENTO!#REF!</f>
        <v>#REF!</v>
      </c>
      <c r="G180" s="301"/>
      <c r="H180" s="301"/>
      <c r="I180" s="301"/>
    </row>
    <row r="181" spans="2:9" x14ac:dyDescent="0.25">
      <c r="B181" s="26" t="e">
        <f>ORÇAMENTO!#REF!</f>
        <v>#REF!</v>
      </c>
      <c r="C181" s="303" t="e">
        <f>ORÇAMENTO!#REF!</f>
        <v>#REF!</v>
      </c>
      <c r="D181" s="304"/>
      <c r="E181" s="305"/>
      <c r="F181" s="38" t="e">
        <f>ORÇAMENTO!#REF!</f>
        <v>#REF!</v>
      </c>
      <c r="G181" s="301"/>
      <c r="H181" s="301"/>
      <c r="I181" s="301"/>
    </row>
    <row r="182" spans="2:9" x14ac:dyDescent="0.25">
      <c r="B182" s="26" t="e">
        <f>ORÇAMENTO!#REF!</f>
        <v>#REF!</v>
      </c>
      <c r="C182" s="303" t="e">
        <f>ORÇAMENTO!#REF!</f>
        <v>#REF!</v>
      </c>
      <c r="D182" s="304"/>
      <c r="E182" s="305"/>
      <c r="F182" s="38" t="e">
        <f>ORÇAMENTO!#REF!</f>
        <v>#REF!</v>
      </c>
      <c r="G182" s="301"/>
      <c r="H182" s="301"/>
      <c r="I182" s="301"/>
    </row>
    <row r="183" spans="2:9" x14ac:dyDescent="0.25">
      <c r="B183" s="26" t="e">
        <f>ORÇAMENTO!#REF!</f>
        <v>#REF!</v>
      </c>
      <c r="C183" s="303" t="e">
        <f>ORÇAMENTO!#REF!</f>
        <v>#REF!</v>
      </c>
      <c r="D183" s="304"/>
      <c r="E183" s="305"/>
      <c r="F183" s="38" t="e">
        <f>ORÇAMENTO!#REF!</f>
        <v>#REF!</v>
      </c>
      <c r="G183" s="301"/>
      <c r="H183" s="301"/>
      <c r="I183" s="301"/>
    </row>
    <row r="184" spans="2:9" x14ac:dyDescent="0.25">
      <c r="B184" s="26" t="e">
        <f>ORÇAMENTO!#REF!</f>
        <v>#REF!</v>
      </c>
      <c r="C184" s="303" t="e">
        <f>ORÇAMENTO!#REF!</f>
        <v>#REF!</v>
      </c>
      <c r="D184" s="304"/>
      <c r="E184" s="305"/>
      <c r="F184" s="38" t="e">
        <f>ORÇAMENTO!#REF!</f>
        <v>#REF!</v>
      </c>
      <c r="G184" s="301"/>
      <c r="H184" s="301"/>
      <c r="I184" s="301"/>
    </row>
    <row r="185" spans="2:9" x14ac:dyDescent="0.25">
      <c r="B185" s="26" t="e">
        <f>ORÇAMENTO!#REF!</f>
        <v>#REF!</v>
      </c>
      <c r="C185" s="303" t="e">
        <f>ORÇAMENTO!#REF!</f>
        <v>#REF!</v>
      </c>
      <c r="D185" s="304"/>
      <c r="E185" s="305"/>
      <c r="F185" s="38" t="e">
        <f>ORÇAMENTO!#REF!</f>
        <v>#REF!</v>
      </c>
      <c r="G185" s="301"/>
      <c r="H185" s="301"/>
      <c r="I185" s="301"/>
    </row>
    <row r="186" spans="2:9" x14ac:dyDescent="0.25">
      <c r="B186" s="26" t="e">
        <f>ORÇAMENTO!#REF!</f>
        <v>#REF!</v>
      </c>
      <c r="C186" s="303" t="e">
        <f>ORÇAMENTO!#REF!</f>
        <v>#REF!</v>
      </c>
      <c r="D186" s="304"/>
      <c r="E186" s="305"/>
      <c r="F186" s="38" t="e">
        <f>ORÇAMENTO!#REF!</f>
        <v>#REF!</v>
      </c>
      <c r="G186" s="301"/>
      <c r="H186" s="301"/>
      <c r="I186" s="301"/>
    </row>
    <row r="187" spans="2:9" x14ac:dyDescent="0.25">
      <c r="B187" s="26" t="e">
        <f>ORÇAMENTO!#REF!</f>
        <v>#REF!</v>
      </c>
      <c r="C187" s="303" t="e">
        <f>ORÇAMENTO!#REF!</f>
        <v>#REF!</v>
      </c>
      <c r="D187" s="304"/>
      <c r="E187" s="305"/>
      <c r="F187" s="38" t="e">
        <f>ORÇAMENTO!#REF!</f>
        <v>#REF!</v>
      </c>
      <c r="G187" s="301"/>
      <c r="H187" s="301"/>
      <c r="I187" s="301"/>
    </row>
    <row r="188" spans="2:9" x14ac:dyDescent="0.25">
      <c r="B188" s="26" t="e">
        <f>ORÇAMENTO!#REF!</f>
        <v>#REF!</v>
      </c>
      <c r="C188" s="303" t="e">
        <f>ORÇAMENTO!#REF!</f>
        <v>#REF!</v>
      </c>
      <c r="D188" s="304"/>
      <c r="E188" s="305"/>
      <c r="F188" s="38" t="e">
        <f>ORÇAMENTO!#REF!</f>
        <v>#REF!</v>
      </c>
      <c r="G188" s="301"/>
      <c r="H188" s="301"/>
      <c r="I188" s="301"/>
    </row>
    <row r="189" spans="2:9" x14ac:dyDescent="0.25">
      <c r="B189" s="26" t="e">
        <f>ORÇAMENTO!#REF!</f>
        <v>#REF!</v>
      </c>
      <c r="C189" s="303" t="e">
        <f>ORÇAMENTO!#REF!</f>
        <v>#REF!</v>
      </c>
      <c r="D189" s="304"/>
      <c r="E189" s="305"/>
      <c r="F189" s="38" t="e">
        <f>ORÇAMENTO!#REF!</f>
        <v>#REF!</v>
      </c>
      <c r="G189" s="301"/>
      <c r="H189" s="301"/>
      <c r="I189" s="301"/>
    </row>
    <row r="190" spans="2:9" x14ac:dyDescent="0.25">
      <c r="B190" s="26" t="e">
        <f>ORÇAMENTO!#REF!</f>
        <v>#REF!</v>
      </c>
      <c r="C190" s="303" t="e">
        <f>ORÇAMENTO!#REF!</f>
        <v>#REF!</v>
      </c>
      <c r="D190" s="304"/>
      <c r="E190" s="305"/>
      <c r="F190" s="38" t="e">
        <f>ORÇAMENTO!#REF!</f>
        <v>#REF!</v>
      </c>
      <c r="G190" s="301"/>
      <c r="H190" s="301"/>
      <c r="I190" s="301"/>
    </row>
    <row r="191" spans="2:9" x14ac:dyDescent="0.25">
      <c r="B191" s="26" t="e">
        <f>ORÇAMENTO!#REF!</f>
        <v>#REF!</v>
      </c>
      <c r="C191" s="303" t="e">
        <f>ORÇAMENTO!#REF!</f>
        <v>#REF!</v>
      </c>
      <c r="D191" s="304"/>
      <c r="E191" s="305"/>
      <c r="F191" s="38" t="e">
        <f>ORÇAMENTO!#REF!</f>
        <v>#REF!</v>
      </c>
      <c r="G191" s="301"/>
      <c r="H191" s="301"/>
      <c r="I191" s="301"/>
    </row>
    <row r="192" spans="2:9" x14ac:dyDescent="0.25">
      <c r="B192" s="26" t="e">
        <f>ORÇAMENTO!#REF!</f>
        <v>#REF!</v>
      </c>
      <c r="C192" s="303" t="e">
        <f>ORÇAMENTO!#REF!</f>
        <v>#REF!</v>
      </c>
      <c r="D192" s="304"/>
      <c r="E192" s="305"/>
      <c r="F192" s="38" t="e">
        <f>ORÇAMENTO!#REF!</f>
        <v>#REF!</v>
      </c>
      <c r="G192" s="301"/>
      <c r="H192" s="301"/>
      <c r="I192" s="301"/>
    </row>
    <row r="193" spans="2:9" x14ac:dyDescent="0.25">
      <c r="B193" s="26" t="e">
        <f>ORÇAMENTO!#REF!</f>
        <v>#REF!</v>
      </c>
      <c r="C193" s="303" t="e">
        <f>ORÇAMENTO!#REF!</f>
        <v>#REF!</v>
      </c>
      <c r="D193" s="304"/>
      <c r="E193" s="305"/>
      <c r="F193" s="38" t="e">
        <f>ORÇAMENTO!#REF!</f>
        <v>#REF!</v>
      </c>
      <c r="G193" s="301"/>
      <c r="H193" s="301"/>
      <c r="I193" s="301"/>
    </row>
    <row r="194" spans="2:9" x14ac:dyDescent="0.25">
      <c r="B194" s="26" t="e">
        <f>ORÇAMENTO!#REF!</f>
        <v>#REF!</v>
      </c>
      <c r="C194" s="303" t="e">
        <f>ORÇAMENTO!#REF!</f>
        <v>#REF!</v>
      </c>
      <c r="D194" s="304"/>
      <c r="E194" s="305"/>
      <c r="F194" s="38" t="e">
        <f>ORÇAMENTO!#REF!</f>
        <v>#REF!</v>
      </c>
      <c r="G194" s="301"/>
      <c r="H194" s="301"/>
      <c r="I194" s="301"/>
    </row>
    <row r="195" spans="2:9" x14ac:dyDescent="0.25">
      <c r="B195" s="26" t="e">
        <f>ORÇAMENTO!#REF!</f>
        <v>#REF!</v>
      </c>
      <c r="C195" s="303" t="e">
        <f>ORÇAMENTO!#REF!</f>
        <v>#REF!</v>
      </c>
      <c r="D195" s="304"/>
      <c r="E195" s="305"/>
      <c r="F195" s="38" t="e">
        <f>ORÇAMENTO!#REF!</f>
        <v>#REF!</v>
      </c>
      <c r="G195" s="301"/>
      <c r="H195" s="301"/>
      <c r="I195" s="301"/>
    </row>
    <row r="196" spans="2:9" x14ac:dyDescent="0.25">
      <c r="B196" s="26" t="e">
        <f>ORÇAMENTO!#REF!</f>
        <v>#REF!</v>
      </c>
      <c r="C196" s="303" t="e">
        <f>ORÇAMENTO!#REF!</f>
        <v>#REF!</v>
      </c>
      <c r="D196" s="304"/>
      <c r="E196" s="305"/>
      <c r="F196" s="38" t="e">
        <f>ORÇAMENTO!#REF!</f>
        <v>#REF!</v>
      </c>
      <c r="G196" s="301"/>
      <c r="H196" s="301"/>
      <c r="I196" s="301"/>
    </row>
    <row r="197" spans="2:9" x14ac:dyDescent="0.25">
      <c r="B197" s="26" t="e">
        <f>ORÇAMENTO!#REF!</f>
        <v>#REF!</v>
      </c>
      <c r="C197" s="303" t="e">
        <f>ORÇAMENTO!#REF!</f>
        <v>#REF!</v>
      </c>
      <c r="D197" s="304"/>
      <c r="E197" s="305"/>
      <c r="F197" s="38" t="e">
        <f>ORÇAMENTO!#REF!</f>
        <v>#REF!</v>
      </c>
      <c r="G197" s="301"/>
      <c r="H197" s="301"/>
      <c r="I197" s="301"/>
    </row>
    <row r="198" spans="2:9" x14ac:dyDescent="0.25">
      <c r="B198" s="26" t="e">
        <f>ORÇAMENTO!#REF!</f>
        <v>#REF!</v>
      </c>
      <c r="C198" s="303" t="e">
        <f>ORÇAMENTO!#REF!</f>
        <v>#REF!</v>
      </c>
      <c r="D198" s="304"/>
      <c r="E198" s="305"/>
      <c r="F198" s="38" t="e">
        <f>ORÇAMENTO!#REF!</f>
        <v>#REF!</v>
      </c>
      <c r="G198" s="301"/>
      <c r="H198" s="301"/>
      <c r="I198" s="301"/>
    </row>
    <row r="199" spans="2:9" x14ac:dyDescent="0.25">
      <c r="B199" s="26" t="e">
        <f>ORÇAMENTO!#REF!</f>
        <v>#REF!</v>
      </c>
      <c r="C199" s="303" t="e">
        <f>ORÇAMENTO!#REF!</f>
        <v>#REF!</v>
      </c>
      <c r="D199" s="304"/>
      <c r="E199" s="305"/>
      <c r="F199" s="38" t="e">
        <f>ORÇAMENTO!#REF!</f>
        <v>#REF!</v>
      </c>
      <c r="G199" s="301"/>
      <c r="H199" s="301"/>
      <c r="I199" s="301"/>
    </row>
    <row r="200" spans="2:9" x14ac:dyDescent="0.25">
      <c r="B200" s="26" t="e">
        <f>ORÇAMENTO!#REF!</f>
        <v>#REF!</v>
      </c>
      <c r="C200" s="303" t="e">
        <f>ORÇAMENTO!#REF!</f>
        <v>#REF!</v>
      </c>
      <c r="D200" s="304"/>
      <c r="E200" s="305"/>
      <c r="F200" s="38" t="e">
        <f>ORÇAMENTO!#REF!</f>
        <v>#REF!</v>
      </c>
      <c r="G200" s="301"/>
      <c r="H200" s="301"/>
      <c r="I200" s="301"/>
    </row>
    <row r="201" spans="2:9" x14ac:dyDescent="0.25">
      <c r="B201" s="26" t="e">
        <f>ORÇAMENTO!#REF!</f>
        <v>#REF!</v>
      </c>
      <c r="C201" s="303" t="e">
        <f>ORÇAMENTO!#REF!</f>
        <v>#REF!</v>
      </c>
      <c r="D201" s="304"/>
      <c r="E201" s="305"/>
      <c r="F201" s="38" t="e">
        <f>ORÇAMENTO!#REF!</f>
        <v>#REF!</v>
      </c>
      <c r="G201" s="301"/>
      <c r="H201" s="301"/>
      <c r="I201" s="301"/>
    </row>
    <row r="202" spans="2:9" x14ac:dyDescent="0.25">
      <c r="B202" s="26" t="e">
        <f>ORÇAMENTO!#REF!</f>
        <v>#REF!</v>
      </c>
      <c r="C202" s="303" t="e">
        <f>ORÇAMENTO!#REF!</f>
        <v>#REF!</v>
      </c>
      <c r="D202" s="304"/>
      <c r="E202" s="305"/>
      <c r="F202" s="38" t="e">
        <f>ORÇAMENTO!#REF!</f>
        <v>#REF!</v>
      </c>
      <c r="G202" s="301"/>
      <c r="H202" s="301"/>
      <c r="I202" s="301"/>
    </row>
    <row r="203" spans="2:9" x14ac:dyDescent="0.25">
      <c r="B203" s="26" t="e">
        <f>ORÇAMENTO!#REF!</f>
        <v>#REF!</v>
      </c>
      <c r="C203" s="303" t="e">
        <f>ORÇAMENTO!#REF!</f>
        <v>#REF!</v>
      </c>
      <c r="D203" s="304"/>
      <c r="E203" s="305"/>
      <c r="F203" s="38" t="e">
        <f>ORÇAMENTO!#REF!</f>
        <v>#REF!</v>
      </c>
      <c r="G203" s="301"/>
      <c r="H203" s="301"/>
      <c r="I203" s="301"/>
    </row>
    <row r="204" spans="2:9" x14ac:dyDescent="0.25">
      <c r="B204" s="26" t="e">
        <f>ORÇAMENTO!#REF!</f>
        <v>#REF!</v>
      </c>
      <c r="C204" s="303" t="e">
        <f>ORÇAMENTO!#REF!</f>
        <v>#REF!</v>
      </c>
      <c r="D204" s="304"/>
      <c r="E204" s="305"/>
      <c r="F204" s="38" t="e">
        <f>ORÇAMENTO!#REF!</f>
        <v>#REF!</v>
      </c>
      <c r="G204" s="301"/>
      <c r="H204" s="301"/>
      <c r="I204" s="301"/>
    </row>
    <row r="205" spans="2:9" x14ac:dyDescent="0.25">
      <c r="B205" s="26" t="e">
        <f>ORÇAMENTO!#REF!</f>
        <v>#REF!</v>
      </c>
      <c r="C205" s="303" t="e">
        <f>ORÇAMENTO!#REF!</f>
        <v>#REF!</v>
      </c>
      <c r="D205" s="304"/>
      <c r="E205" s="305"/>
      <c r="F205" s="38" t="e">
        <f>ORÇAMENTO!#REF!</f>
        <v>#REF!</v>
      </c>
      <c r="G205" s="301"/>
      <c r="H205" s="301"/>
      <c r="I205" s="301"/>
    </row>
    <row r="206" spans="2:9" x14ac:dyDescent="0.25">
      <c r="B206" s="26" t="e">
        <f>ORÇAMENTO!#REF!</f>
        <v>#REF!</v>
      </c>
      <c r="C206" s="303" t="e">
        <f>ORÇAMENTO!#REF!</f>
        <v>#REF!</v>
      </c>
      <c r="D206" s="304"/>
      <c r="E206" s="305"/>
      <c r="F206" s="38" t="e">
        <f>ORÇAMENTO!#REF!</f>
        <v>#REF!</v>
      </c>
      <c r="G206" s="301"/>
      <c r="H206" s="301"/>
      <c r="I206" s="301"/>
    </row>
    <row r="207" spans="2:9" x14ac:dyDescent="0.25">
      <c r="B207" s="26" t="e">
        <f>ORÇAMENTO!#REF!</f>
        <v>#REF!</v>
      </c>
      <c r="C207" s="303" t="e">
        <f>ORÇAMENTO!#REF!</f>
        <v>#REF!</v>
      </c>
      <c r="D207" s="304"/>
      <c r="E207" s="305"/>
      <c r="F207" s="38" t="e">
        <f>ORÇAMENTO!#REF!</f>
        <v>#REF!</v>
      </c>
      <c r="G207" s="301"/>
      <c r="H207" s="301"/>
      <c r="I207" s="301"/>
    </row>
    <row r="208" spans="2:9" x14ac:dyDescent="0.25">
      <c r="B208" s="26" t="e">
        <f>ORÇAMENTO!#REF!</f>
        <v>#REF!</v>
      </c>
      <c r="C208" s="303" t="e">
        <f>ORÇAMENTO!#REF!</f>
        <v>#REF!</v>
      </c>
      <c r="D208" s="304"/>
      <c r="E208" s="305"/>
      <c r="F208" s="38" t="e">
        <f>ORÇAMENTO!#REF!</f>
        <v>#REF!</v>
      </c>
      <c r="G208" s="301"/>
      <c r="H208" s="301"/>
      <c r="I208" s="301"/>
    </row>
    <row r="209" spans="2:9" x14ac:dyDescent="0.25">
      <c r="B209" s="26" t="e">
        <f>ORÇAMENTO!#REF!</f>
        <v>#REF!</v>
      </c>
      <c r="C209" s="303" t="e">
        <f>ORÇAMENTO!#REF!</f>
        <v>#REF!</v>
      </c>
      <c r="D209" s="304"/>
      <c r="E209" s="305"/>
      <c r="F209" s="38" t="e">
        <f>ORÇAMENTO!#REF!</f>
        <v>#REF!</v>
      </c>
      <c r="G209" s="301"/>
      <c r="H209" s="301"/>
      <c r="I209" s="301"/>
    </row>
    <row r="210" spans="2:9" x14ac:dyDescent="0.25">
      <c r="B210" s="26" t="e">
        <f>ORÇAMENTO!#REF!</f>
        <v>#REF!</v>
      </c>
      <c r="C210" s="303" t="e">
        <f>ORÇAMENTO!#REF!</f>
        <v>#REF!</v>
      </c>
      <c r="D210" s="304"/>
      <c r="E210" s="305"/>
      <c r="F210" s="38" t="e">
        <f>ORÇAMENTO!#REF!</f>
        <v>#REF!</v>
      </c>
      <c r="G210" s="301"/>
      <c r="H210" s="301"/>
      <c r="I210" s="301"/>
    </row>
    <row r="211" spans="2:9" x14ac:dyDescent="0.25">
      <c r="B211" s="26" t="e">
        <f>ORÇAMENTO!#REF!</f>
        <v>#REF!</v>
      </c>
      <c r="C211" s="303" t="e">
        <f>ORÇAMENTO!#REF!</f>
        <v>#REF!</v>
      </c>
      <c r="D211" s="304"/>
      <c r="E211" s="305"/>
      <c r="F211" s="38" t="e">
        <f>ORÇAMENTO!#REF!</f>
        <v>#REF!</v>
      </c>
      <c r="G211" s="301"/>
      <c r="H211" s="301"/>
      <c r="I211" s="301"/>
    </row>
    <row r="212" spans="2:9" x14ac:dyDescent="0.25">
      <c r="B212" s="26" t="e">
        <f>ORÇAMENTO!#REF!</f>
        <v>#REF!</v>
      </c>
      <c r="C212" s="303" t="e">
        <f>ORÇAMENTO!#REF!</f>
        <v>#REF!</v>
      </c>
      <c r="D212" s="304"/>
      <c r="E212" s="305"/>
      <c r="F212" s="38" t="e">
        <f>ORÇAMENTO!#REF!</f>
        <v>#REF!</v>
      </c>
      <c r="G212" s="301"/>
      <c r="H212" s="301"/>
      <c r="I212" s="301"/>
    </row>
    <row r="213" spans="2:9" x14ac:dyDescent="0.25">
      <c r="B213" s="26" t="e">
        <f>ORÇAMENTO!#REF!</f>
        <v>#REF!</v>
      </c>
      <c r="C213" s="303" t="e">
        <f>ORÇAMENTO!#REF!</f>
        <v>#REF!</v>
      </c>
      <c r="D213" s="304"/>
      <c r="E213" s="305"/>
      <c r="F213" s="38" t="e">
        <f>ORÇAMENTO!#REF!</f>
        <v>#REF!</v>
      </c>
      <c r="G213" s="301"/>
      <c r="H213" s="301"/>
      <c r="I213" s="301"/>
    </row>
    <row r="214" spans="2:9" x14ac:dyDescent="0.25">
      <c r="B214" s="26" t="e">
        <f>ORÇAMENTO!#REF!</f>
        <v>#REF!</v>
      </c>
      <c r="C214" s="303" t="e">
        <f>ORÇAMENTO!#REF!</f>
        <v>#REF!</v>
      </c>
      <c r="D214" s="304"/>
      <c r="E214" s="305"/>
      <c r="F214" s="38" t="e">
        <f>ORÇAMENTO!#REF!</f>
        <v>#REF!</v>
      </c>
      <c r="G214" s="301"/>
      <c r="H214" s="301"/>
      <c r="I214" s="301"/>
    </row>
    <row r="215" spans="2:9" x14ac:dyDescent="0.25">
      <c r="B215" s="26" t="e">
        <f>ORÇAMENTO!#REF!</f>
        <v>#REF!</v>
      </c>
      <c r="C215" s="303" t="e">
        <f>ORÇAMENTO!#REF!</f>
        <v>#REF!</v>
      </c>
      <c r="D215" s="304"/>
      <c r="E215" s="305"/>
      <c r="F215" s="38" t="e">
        <f>ORÇAMENTO!#REF!</f>
        <v>#REF!</v>
      </c>
      <c r="G215" s="301"/>
      <c r="H215" s="301"/>
      <c r="I215" s="301"/>
    </row>
    <row r="216" spans="2:9" x14ac:dyDescent="0.25">
      <c r="B216" s="26" t="e">
        <f>ORÇAMENTO!#REF!</f>
        <v>#REF!</v>
      </c>
      <c r="C216" s="303" t="e">
        <f>ORÇAMENTO!#REF!</f>
        <v>#REF!</v>
      </c>
      <c r="D216" s="304"/>
      <c r="E216" s="305"/>
      <c r="F216" s="38" t="e">
        <f>ORÇAMENTO!#REF!</f>
        <v>#REF!</v>
      </c>
      <c r="G216" s="301"/>
      <c r="H216" s="301"/>
      <c r="I216" s="301"/>
    </row>
    <row r="217" spans="2:9" x14ac:dyDescent="0.25">
      <c r="B217" s="26" t="e">
        <f>ORÇAMENTO!#REF!</f>
        <v>#REF!</v>
      </c>
      <c r="C217" s="303" t="e">
        <f>ORÇAMENTO!#REF!</f>
        <v>#REF!</v>
      </c>
      <c r="D217" s="304"/>
      <c r="E217" s="305"/>
      <c r="F217" s="38" t="e">
        <f>ORÇAMENTO!#REF!</f>
        <v>#REF!</v>
      </c>
      <c r="G217" s="301"/>
      <c r="H217" s="301"/>
      <c r="I217" s="301"/>
    </row>
    <row r="218" spans="2:9" x14ac:dyDescent="0.25">
      <c r="B218" s="26" t="e">
        <f>ORÇAMENTO!#REF!</f>
        <v>#REF!</v>
      </c>
      <c r="C218" s="303" t="e">
        <f>ORÇAMENTO!#REF!</f>
        <v>#REF!</v>
      </c>
      <c r="D218" s="304"/>
      <c r="E218" s="305"/>
      <c r="F218" s="38" t="e">
        <f>ORÇAMENTO!#REF!</f>
        <v>#REF!</v>
      </c>
      <c r="G218" s="301"/>
      <c r="H218" s="301"/>
      <c r="I218" s="301"/>
    </row>
    <row r="219" spans="2:9" x14ac:dyDescent="0.25">
      <c r="B219" s="26" t="e">
        <f>ORÇAMENTO!#REF!</f>
        <v>#REF!</v>
      </c>
      <c r="C219" s="303" t="e">
        <f>ORÇAMENTO!#REF!</f>
        <v>#REF!</v>
      </c>
      <c r="D219" s="304"/>
      <c r="E219" s="305"/>
      <c r="F219" s="38" t="e">
        <f>ORÇAMENTO!#REF!</f>
        <v>#REF!</v>
      </c>
      <c r="G219" s="301"/>
      <c r="H219" s="301"/>
      <c r="I219" s="301"/>
    </row>
    <row r="220" spans="2:9" x14ac:dyDescent="0.25">
      <c r="B220" s="26" t="e">
        <f>ORÇAMENTO!#REF!</f>
        <v>#REF!</v>
      </c>
      <c r="C220" s="303" t="e">
        <f>ORÇAMENTO!#REF!</f>
        <v>#REF!</v>
      </c>
      <c r="D220" s="304"/>
      <c r="E220" s="305"/>
      <c r="F220" s="38" t="e">
        <f>ORÇAMENTO!#REF!</f>
        <v>#REF!</v>
      </c>
      <c r="G220" s="301"/>
      <c r="H220" s="301"/>
      <c r="I220" s="301"/>
    </row>
    <row r="221" spans="2:9" x14ac:dyDescent="0.25">
      <c r="B221" s="26" t="e">
        <f>ORÇAMENTO!#REF!</f>
        <v>#REF!</v>
      </c>
      <c r="C221" s="303" t="e">
        <f>ORÇAMENTO!#REF!</f>
        <v>#REF!</v>
      </c>
      <c r="D221" s="304"/>
      <c r="E221" s="305"/>
      <c r="F221" s="38" t="e">
        <f>ORÇAMENTO!#REF!</f>
        <v>#REF!</v>
      </c>
      <c r="G221" s="301"/>
      <c r="H221" s="301"/>
      <c r="I221" s="301"/>
    </row>
    <row r="222" spans="2:9" x14ac:dyDescent="0.25">
      <c r="B222" s="26" t="e">
        <f>ORÇAMENTO!#REF!</f>
        <v>#REF!</v>
      </c>
      <c r="C222" s="303" t="e">
        <f>ORÇAMENTO!#REF!</f>
        <v>#REF!</v>
      </c>
      <c r="D222" s="304"/>
      <c r="E222" s="305"/>
      <c r="F222" s="38" t="e">
        <f>ORÇAMENTO!#REF!</f>
        <v>#REF!</v>
      </c>
      <c r="G222" s="301"/>
      <c r="H222" s="301"/>
      <c r="I222" s="301"/>
    </row>
    <row r="223" spans="2:9" x14ac:dyDescent="0.25">
      <c r="B223" s="26" t="e">
        <f>ORÇAMENTO!#REF!</f>
        <v>#REF!</v>
      </c>
      <c r="C223" s="303" t="e">
        <f>ORÇAMENTO!#REF!</f>
        <v>#REF!</v>
      </c>
      <c r="D223" s="304"/>
      <c r="E223" s="305"/>
      <c r="F223" s="38" t="e">
        <f>ORÇAMENTO!#REF!</f>
        <v>#REF!</v>
      </c>
      <c r="G223" s="301"/>
      <c r="H223" s="301"/>
      <c r="I223" s="301"/>
    </row>
    <row r="224" spans="2:9" x14ac:dyDescent="0.25">
      <c r="B224" s="26" t="e">
        <f>ORÇAMENTO!#REF!</f>
        <v>#REF!</v>
      </c>
      <c r="C224" s="303" t="e">
        <f>ORÇAMENTO!#REF!</f>
        <v>#REF!</v>
      </c>
      <c r="D224" s="304"/>
      <c r="E224" s="305"/>
      <c r="F224" s="38" t="e">
        <f>ORÇAMENTO!#REF!</f>
        <v>#REF!</v>
      </c>
      <c r="G224" s="301"/>
      <c r="H224" s="301"/>
      <c r="I224" s="301"/>
    </row>
    <row r="225" spans="2:9" x14ac:dyDescent="0.25">
      <c r="B225" s="26" t="e">
        <f>ORÇAMENTO!#REF!</f>
        <v>#REF!</v>
      </c>
      <c r="C225" s="303" t="e">
        <f>ORÇAMENTO!#REF!</f>
        <v>#REF!</v>
      </c>
      <c r="D225" s="304"/>
      <c r="E225" s="305"/>
      <c r="F225" s="38" t="e">
        <f>ORÇAMENTO!#REF!</f>
        <v>#REF!</v>
      </c>
      <c r="G225" s="301"/>
      <c r="H225" s="301"/>
      <c r="I225" s="301"/>
    </row>
    <row r="226" spans="2:9" x14ac:dyDescent="0.25">
      <c r="B226" s="26" t="e">
        <f>ORÇAMENTO!#REF!</f>
        <v>#REF!</v>
      </c>
      <c r="C226" s="303" t="e">
        <f>ORÇAMENTO!#REF!</f>
        <v>#REF!</v>
      </c>
      <c r="D226" s="304"/>
      <c r="E226" s="305"/>
      <c r="F226" s="38" t="e">
        <f>ORÇAMENTO!#REF!</f>
        <v>#REF!</v>
      </c>
      <c r="G226" s="301"/>
      <c r="H226" s="301"/>
      <c r="I226" s="301"/>
    </row>
    <row r="227" spans="2:9" x14ac:dyDescent="0.25">
      <c r="B227" s="26" t="e">
        <f>ORÇAMENTO!#REF!</f>
        <v>#REF!</v>
      </c>
      <c r="C227" s="303" t="e">
        <f>ORÇAMENTO!#REF!</f>
        <v>#REF!</v>
      </c>
      <c r="D227" s="304"/>
      <c r="E227" s="305"/>
      <c r="F227" s="38" t="e">
        <f>ORÇAMENTO!#REF!</f>
        <v>#REF!</v>
      </c>
      <c r="G227" s="301"/>
      <c r="H227" s="301"/>
      <c r="I227" s="301"/>
    </row>
    <row r="228" spans="2:9" x14ac:dyDescent="0.25">
      <c r="B228" s="26" t="e">
        <f>ORÇAMENTO!#REF!</f>
        <v>#REF!</v>
      </c>
      <c r="C228" s="303" t="e">
        <f>ORÇAMENTO!#REF!</f>
        <v>#REF!</v>
      </c>
      <c r="D228" s="304"/>
      <c r="E228" s="305"/>
      <c r="F228" s="38" t="e">
        <f>ORÇAMENTO!#REF!</f>
        <v>#REF!</v>
      </c>
      <c r="G228" s="301"/>
      <c r="H228" s="301"/>
      <c r="I228" s="301"/>
    </row>
    <row r="229" spans="2:9" x14ac:dyDescent="0.25">
      <c r="B229" s="26" t="e">
        <f>ORÇAMENTO!#REF!</f>
        <v>#REF!</v>
      </c>
      <c r="C229" s="303" t="e">
        <f>ORÇAMENTO!#REF!</f>
        <v>#REF!</v>
      </c>
      <c r="D229" s="304"/>
      <c r="E229" s="305"/>
      <c r="F229" s="38" t="e">
        <f>ORÇAMENTO!#REF!</f>
        <v>#REF!</v>
      </c>
      <c r="G229" s="301"/>
      <c r="H229" s="301"/>
      <c r="I229" s="301"/>
    </row>
    <row r="230" spans="2:9" x14ac:dyDescent="0.25">
      <c r="B230" s="26" t="e">
        <f>ORÇAMENTO!#REF!</f>
        <v>#REF!</v>
      </c>
      <c r="C230" s="303" t="e">
        <f>ORÇAMENTO!#REF!</f>
        <v>#REF!</v>
      </c>
      <c r="D230" s="304"/>
      <c r="E230" s="305"/>
      <c r="F230" s="38" t="e">
        <f>ORÇAMENTO!#REF!</f>
        <v>#REF!</v>
      </c>
      <c r="G230" s="301"/>
      <c r="H230" s="301"/>
      <c r="I230" s="301"/>
    </row>
    <row r="231" spans="2:9" x14ac:dyDescent="0.25">
      <c r="B231" s="26" t="e">
        <f>ORÇAMENTO!#REF!</f>
        <v>#REF!</v>
      </c>
      <c r="C231" s="303" t="e">
        <f>ORÇAMENTO!#REF!</f>
        <v>#REF!</v>
      </c>
      <c r="D231" s="304"/>
      <c r="E231" s="305"/>
      <c r="F231" s="38" t="e">
        <f>ORÇAMENTO!#REF!</f>
        <v>#REF!</v>
      </c>
      <c r="G231" s="301"/>
      <c r="H231" s="301"/>
      <c r="I231" s="301"/>
    </row>
    <row r="232" spans="2:9" x14ac:dyDescent="0.25">
      <c r="B232" s="26" t="e">
        <f>ORÇAMENTO!#REF!</f>
        <v>#REF!</v>
      </c>
      <c r="C232" s="303" t="e">
        <f>ORÇAMENTO!#REF!</f>
        <v>#REF!</v>
      </c>
      <c r="D232" s="304"/>
      <c r="E232" s="305"/>
      <c r="F232" s="38" t="e">
        <f>ORÇAMENTO!#REF!</f>
        <v>#REF!</v>
      </c>
      <c r="G232" s="301"/>
      <c r="H232" s="301"/>
      <c r="I232" s="301"/>
    </row>
    <row r="233" spans="2:9" x14ac:dyDescent="0.25">
      <c r="B233" s="26" t="e">
        <f>ORÇAMENTO!#REF!</f>
        <v>#REF!</v>
      </c>
      <c r="C233" s="303" t="e">
        <f>ORÇAMENTO!#REF!</f>
        <v>#REF!</v>
      </c>
      <c r="D233" s="304"/>
      <c r="E233" s="305"/>
      <c r="F233" s="38" t="e">
        <f>ORÇAMENTO!#REF!</f>
        <v>#REF!</v>
      </c>
      <c r="G233" s="301"/>
      <c r="H233" s="301"/>
      <c r="I233" s="301"/>
    </row>
    <row r="234" spans="2:9" x14ac:dyDescent="0.25">
      <c r="B234" s="26" t="e">
        <f>ORÇAMENTO!#REF!</f>
        <v>#REF!</v>
      </c>
      <c r="C234" s="303" t="e">
        <f>ORÇAMENTO!#REF!</f>
        <v>#REF!</v>
      </c>
      <c r="D234" s="304"/>
      <c r="E234" s="305"/>
      <c r="F234" s="38" t="e">
        <f>ORÇAMENTO!#REF!</f>
        <v>#REF!</v>
      </c>
      <c r="G234" s="301"/>
      <c r="H234" s="301"/>
      <c r="I234" s="301"/>
    </row>
    <row r="235" spans="2:9" x14ac:dyDescent="0.25">
      <c r="B235" s="26" t="e">
        <f>ORÇAMENTO!#REF!</f>
        <v>#REF!</v>
      </c>
      <c r="C235" s="303" t="e">
        <f>ORÇAMENTO!#REF!</f>
        <v>#REF!</v>
      </c>
      <c r="D235" s="304"/>
      <c r="E235" s="305"/>
      <c r="F235" s="38" t="e">
        <f>ORÇAMENTO!#REF!</f>
        <v>#REF!</v>
      </c>
      <c r="G235" s="301"/>
      <c r="H235" s="301"/>
      <c r="I235" s="301"/>
    </row>
    <row r="236" spans="2:9" x14ac:dyDescent="0.25">
      <c r="B236" s="26" t="e">
        <f>ORÇAMENTO!#REF!</f>
        <v>#REF!</v>
      </c>
      <c r="C236" s="303" t="e">
        <f>ORÇAMENTO!#REF!</f>
        <v>#REF!</v>
      </c>
      <c r="D236" s="304"/>
      <c r="E236" s="305"/>
      <c r="F236" s="38" t="e">
        <f>ORÇAMENTO!#REF!</f>
        <v>#REF!</v>
      </c>
      <c r="G236" s="301"/>
      <c r="H236" s="301"/>
      <c r="I236" s="301"/>
    </row>
    <row r="237" spans="2:9" x14ac:dyDescent="0.25">
      <c r="B237" s="26" t="e">
        <f>ORÇAMENTO!#REF!</f>
        <v>#REF!</v>
      </c>
      <c r="C237" s="303" t="e">
        <f>ORÇAMENTO!#REF!</f>
        <v>#REF!</v>
      </c>
      <c r="D237" s="304"/>
      <c r="E237" s="305"/>
      <c r="F237" s="38" t="e">
        <f>ORÇAMENTO!#REF!</f>
        <v>#REF!</v>
      </c>
      <c r="G237" s="301"/>
      <c r="H237" s="301"/>
      <c r="I237" s="301"/>
    </row>
    <row r="238" spans="2:9" x14ac:dyDescent="0.25">
      <c r="B238" s="26" t="e">
        <f>ORÇAMENTO!#REF!</f>
        <v>#REF!</v>
      </c>
      <c r="C238" s="303" t="e">
        <f>ORÇAMENTO!#REF!</f>
        <v>#REF!</v>
      </c>
      <c r="D238" s="304"/>
      <c r="E238" s="305"/>
      <c r="F238" s="38" t="e">
        <f>ORÇAMENTO!#REF!</f>
        <v>#REF!</v>
      </c>
      <c r="G238" s="301"/>
      <c r="H238" s="301"/>
      <c r="I238" s="301"/>
    </row>
    <row r="239" spans="2:9" x14ac:dyDescent="0.25">
      <c r="B239" s="26" t="e">
        <f>ORÇAMENTO!#REF!</f>
        <v>#REF!</v>
      </c>
      <c r="C239" s="303" t="e">
        <f>ORÇAMENTO!#REF!</f>
        <v>#REF!</v>
      </c>
      <c r="D239" s="304"/>
      <c r="E239" s="305"/>
      <c r="F239" s="38" t="e">
        <f>ORÇAMENTO!#REF!</f>
        <v>#REF!</v>
      </c>
      <c r="G239" s="301"/>
      <c r="H239" s="301"/>
      <c r="I239" s="301"/>
    </row>
    <row r="240" spans="2:9" x14ac:dyDescent="0.25">
      <c r="B240" s="26" t="e">
        <f>ORÇAMENTO!#REF!</f>
        <v>#REF!</v>
      </c>
      <c r="C240" s="303" t="e">
        <f>ORÇAMENTO!#REF!</f>
        <v>#REF!</v>
      </c>
      <c r="D240" s="304"/>
      <c r="E240" s="305"/>
      <c r="F240" s="38" t="e">
        <f>ORÇAMENTO!#REF!</f>
        <v>#REF!</v>
      </c>
      <c r="G240" s="301"/>
      <c r="H240" s="301"/>
      <c r="I240" s="301"/>
    </row>
    <row r="241" spans="2:9" x14ac:dyDescent="0.25">
      <c r="B241" s="26" t="e">
        <f>ORÇAMENTO!#REF!</f>
        <v>#REF!</v>
      </c>
      <c r="C241" s="303" t="e">
        <f>ORÇAMENTO!#REF!</f>
        <v>#REF!</v>
      </c>
      <c r="D241" s="304"/>
      <c r="E241" s="305"/>
      <c r="F241" s="38" t="e">
        <f>ORÇAMENTO!#REF!</f>
        <v>#REF!</v>
      </c>
      <c r="G241" s="301"/>
      <c r="H241" s="301"/>
      <c r="I241" s="301"/>
    </row>
    <row r="242" spans="2:9" x14ac:dyDescent="0.25">
      <c r="B242" s="26" t="e">
        <f>ORÇAMENTO!#REF!</f>
        <v>#REF!</v>
      </c>
      <c r="C242" s="303" t="e">
        <f>ORÇAMENTO!#REF!</f>
        <v>#REF!</v>
      </c>
      <c r="D242" s="304"/>
      <c r="E242" s="305"/>
      <c r="F242" s="38" t="e">
        <f>ORÇAMENTO!#REF!</f>
        <v>#REF!</v>
      </c>
      <c r="G242" s="301"/>
      <c r="H242" s="301"/>
      <c r="I242" s="301"/>
    </row>
    <row r="243" spans="2:9" x14ac:dyDescent="0.25">
      <c r="B243" s="26" t="e">
        <f>ORÇAMENTO!#REF!</f>
        <v>#REF!</v>
      </c>
      <c r="C243" s="303" t="e">
        <f>ORÇAMENTO!#REF!</f>
        <v>#REF!</v>
      </c>
      <c r="D243" s="304"/>
      <c r="E243" s="305"/>
      <c r="F243" s="38" t="e">
        <f>ORÇAMENTO!#REF!</f>
        <v>#REF!</v>
      </c>
      <c r="G243" s="301"/>
      <c r="H243" s="301"/>
      <c r="I243" s="301"/>
    </row>
    <row r="244" spans="2:9" x14ac:dyDescent="0.25">
      <c r="B244" s="26" t="e">
        <f>ORÇAMENTO!#REF!</f>
        <v>#REF!</v>
      </c>
      <c r="C244" s="303" t="e">
        <f>ORÇAMENTO!#REF!</f>
        <v>#REF!</v>
      </c>
      <c r="D244" s="304"/>
      <c r="E244" s="305"/>
      <c r="F244" s="38" t="e">
        <f>ORÇAMENTO!#REF!</f>
        <v>#REF!</v>
      </c>
      <c r="G244" s="301"/>
      <c r="H244" s="301"/>
      <c r="I244" s="301"/>
    </row>
    <row r="245" spans="2:9" x14ac:dyDescent="0.25">
      <c r="B245" s="26" t="e">
        <f>ORÇAMENTO!#REF!</f>
        <v>#REF!</v>
      </c>
      <c r="C245" s="303" t="e">
        <f>ORÇAMENTO!#REF!</f>
        <v>#REF!</v>
      </c>
      <c r="D245" s="304"/>
      <c r="E245" s="305"/>
      <c r="F245" s="38" t="e">
        <f>ORÇAMENTO!#REF!</f>
        <v>#REF!</v>
      </c>
      <c r="G245" s="301"/>
      <c r="H245" s="301"/>
      <c r="I245" s="301"/>
    </row>
    <row r="246" spans="2:9" x14ac:dyDescent="0.25">
      <c r="B246" s="26" t="e">
        <f>ORÇAMENTO!#REF!</f>
        <v>#REF!</v>
      </c>
      <c r="C246" s="303" t="e">
        <f>ORÇAMENTO!#REF!</f>
        <v>#REF!</v>
      </c>
      <c r="D246" s="304"/>
      <c r="E246" s="305"/>
      <c r="F246" s="38" t="e">
        <f>ORÇAMENTO!#REF!</f>
        <v>#REF!</v>
      </c>
      <c r="G246" s="301"/>
      <c r="H246" s="301"/>
      <c r="I246" s="301"/>
    </row>
    <row r="247" spans="2:9" x14ac:dyDescent="0.25">
      <c r="B247" s="26" t="e">
        <f>ORÇAMENTO!#REF!</f>
        <v>#REF!</v>
      </c>
      <c r="C247" s="303" t="e">
        <f>ORÇAMENTO!#REF!</f>
        <v>#REF!</v>
      </c>
      <c r="D247" s="304"/>
      <c r="E247" s="305"/>
      <c r="F247" s="38" t="e">
        <f>ORÇAMENTO!#REF!</f>
        <v>#REF!</v>
      </c>
      <c r="G247" s="301"/>
      <c r="H247" s="301"/>
      <c r="I247" s="301"/>
    </row>
    <row r="248" spans="2:9" x14ac:dyDescent="0.25">
      <c r="B248" s="26" t="e">
        <f>ORÇAMENTO!#REF!</f>
        <v>#REF!</v>
      </c>
      <c r="C248" s="303" t="e">
        <f>ORÇAMENTO!#REF!</f>
        <v>#REF!</v>
      </c>
      <c r="D248" s="304"/>
      <c r="E248" s="305"/>
      <c r="F248" s="38" t="e">
        <f>ORÇAMENTO!#REF!</f>
        <v>#REF!</v>
      </c>
      <c r="G248" s="301"/>
      <c r="H248" s="301"/>
      <c r="I248" s="301"/>
    </row>
    <row r="249" spans="2:9" x14ac:dyDescent="0.25">
      <c r="B249" s="26" t="e">
        <f>ORÇAMENTO!#REF!</f>
        <v>#REF!</v>
      </c>
      <c r="C249" s="303" t="e">
        <f>ORÇAMENTO!#REF!</f>
        <v>#REF!</v>
      </c>
      <c r="D249" s="304"/>
      <c r="E249" s="305"/>
      <c r="F249" s="38" t="e">
        <f>ORÇAMENTO!#REF!</f>
        <v>#REF!</v>
      </c>
      <c r="G249" s="301"/>
      <c r="H249" s="301"/>
      <c r="I249" s="301"/>
    </row>
    <row r="250" spans="2:9" x14ac:dyDescent="0.25">
      <c r="B250" s="26" t="e">
        <f>ORÇAMENTO!#REF!</f>
        <v>#REF!</v>
      </c>
      <c r="C250" s="303" t="e">
        <f>ORÇAMENTO!#REF!</f>
        <v>#REF!</v>
      </c>
      <c r="D250" s="304"/>
      <c r="E250" s="305"/>
      <c r="F250" s="38" t="e">
        <f>ORÇAMENTO!#REF!</f>
        <v>#REF!</v>
      </c>
      <c r="G250" s="301"/>
      <c r="H250" s="301"/>
      <c r="I250" s="301"/>
    </row>
    <row r="251" spans="2:9" x14ac:dyDescent="0.25">
      <c r="B251" s="26" t="e">
        <f>ORÇAMENTO!#REF!</f>
        <v>#REF!</v>
      </c>
      <c r="C251" s="303" t="e">
        <f>ORÇAMENTO!#REF!</f>
        <v>#REF!</v>
      </c>
      <c r="D251" s="304"/>
      <c r="E251" s="305"/>
      <c r="F251" s="38" t="e">
        <f>ORÇAMENTO!#REF!</f>
        <v>#REF!</v>
      </c>
      <c r="G251" s="301"/>
      <c r="H251" s="301"/>
      <c r="I251" s="301"/>
    </row>
    <row r="252" spans="2:9" x14ac:dyDescent="0.25">
      <c r="B252" s="26" t="e">
        <f>ORÇAMENTO!#REF!</f>
        <v>#REF!</v>
      </c>
      <c r="C252" s="303" t="e">
        <f>ORÇAMENTO!#REF!</f>
        <v>#REF!</v>
      </c>
      <c r="D252" s="304"/>
      <c r="E252" s="305"/>
      <c r="F252" s="38" t="e">
        <f>ORÇAMENTO!#REF!</f>
        <v>#REF!</v>
      </c>
      <c r="G252" s="301"/>
      <c r="H252" s="301"/>
      <c r="I252" s="301"/>
    </row>
    <row r="253" spans="2:9" x14ac:dyDescent="0.25">
      <c r="B253" s="26" t="e">
        <f>ORÇAMENTO!#REF!</f>
        <v>#REF!</v>
      </c>
      <c r="C253" s="303" t="e">
        <f>ORÇAMENTO!#REF!</f>
        <v>#REF!</v>
      </c>
      <c r="D253" s="304"/>
      <c r="E253" s="305"/>
      <c r="F253" s="38" t="e">
        <f>ORÇAMENTO!#REF!</f>
        <v>#REF!</v>
      </c>
      <c r="G253" s="301"/>
      <c r="H253" s="301"/>
      <c r="I253" s="301"/>
    </row>
    <row r="254" spans="2:9" x14ac:dyDescent="0.25">
      <c r="B254" s="26" t="e">
        <f>ORÇAMENTO!#REF!</f>
        <v>#REF!</v>
      </c>
      <c r="C254" s="303" t="e">
        <f>ORÇAMENTO!#REF!</f>
        <v>#REF!</v>
      </c>
      <c r="D254" s="304"/>
      <c r="E254" s="305"/>
      <c r="F254" s="38" t="e">
        <f>ORÇAMENTO!#REF!</f>
        <v>#REF!</v>
      </c>
      <c r="G254" s="301"/>
      <c r="H254" s="301"/>
      <c r="I254" s="301"/>
    </row>
    <row r="255" spans="2:9" x14ac:dyDescent="0.25">
      <c r="B255" s="26" t="e">
        <f>ORÇAMENTO!#REF!</f>
        <v>#REF!</v>
      </c>
      <c r="C255" s="303" t="e">
        <f>ORÇAMENTO!#REF!</f>
        <v>#REF!</v>
      </c>
      <c r="D255" s="304"/>
      <c r="E255" s="305"/>
      <c r="F255" s="38" t="e">
        <f>ORÇAMENTO!#REF!</f>
        <v>#REF!</v>
      </c>
      <c r="G255" s="301"/>
      <c r="H255" s="301"/>
      <c r="I255" s="301"/>
    </row>
    <row r="256" spans="2:9" x14ac:dyDescent="0.25">
      <c r="B256" s="26" t="e">
        <f>ORÇAMENTO!#REF!</f>
        <v>#REF!</v>
      </c>
      <c r="C256" s="303" t="e">
        <f>ORÇAMENTO!#REF!</f>
        <v>#REF!</v>
      </c>
      <c r="D256" s="304"/>
      <c r="E256" s="305"/>
      <c r="F256" s="38" t="e">
        <f>ORÇAMENTO!#REF!</f>
        <v>#REF!</v>
      </c>
      <c r="G256" s="301"/>
      <c r="H256" s="301"/>
      <c r="I256" s="301"/>
    </row>
    <row r="257" spans="2:9" x14ac:dyDescent="0.25">
      <c r="B257" s="26" t="e">
        <f>ORÇAMENTO!#REF!</f>
        <v>#REF!</v>
      </c>
      <c r="C257" s="303" t="e">
        <f>ORÇAMENTO!#REF!</f>
        <v>#REF!</v>
      </c>
      <c r="D257" s="304"/>
      <c r="E257" s="305"/>
      <c r="F257" s="38" t="e">
        <f>ORÇAMENTO!#REF!</f>
        <v>#REF!</v>
      </c>
      <c r="G257" s="301"/>
      <c r="H257" s="301"/>
      <c r="I257" s="301"/>
    </row>
    <row r="258" spans="2:9" x14ac:dyDescent="0.25">
      <c r="B258" s="26" t="e">
        <f>ORÇAMENTO!#REF!</f>
        <v>#REF!</v>
      </c>
      <c r="C258" s="303" t="e">
        <f>ORÇAMENTO!#REF!</f>
        <v>#REF!</v>
      </c>
      <c r="D258" s="304"/>
      <c r="E258" s="305"/>
      <c r="F258" s="38" t="e">
        <f>ORÇAMENTO!#REF!</f>
        <v>#REF!</v>
      </c>
      <c r="G258" s="301"/>
      <c r="H258" s="301"/>
      <c r="I258" s="301"/>
    </row>
    <row r="259" spans="2:9" x14ac:dyDescent="0.25">
      <c r="B259" s="26" t="e">
        <f>ORÇAMENTO!#REF!</f>
        <v>#REF!</v>
      </c>
      <c r="C259" s="303" t="e">
        <f>ORÇAMENTO!#REF!</f>
        <v>#REF!</v>
      </c>
      <c r="D259" s="304"/>
      <c r="E259" s="305"/>
      <c r="F259" s="38" t="e">
        <f>ORÇAMENTO!#REF!</f>
        <v>#REF!</v>
      </c>
      <c r="G259" s="301"/>
      <c r="H259" s="301"/>
      <c r="I259" s="301"/>
    </row>
    <row r="260" spans="2:9" x14ac:dyDescent="0.25">
      <c r="B260" s="26" t="e">
        <f>ORÇAMENTO!#REF!</f>
        <v>#REF!</v>
      </c>
      <c r="C260" s="303" t="e">
        <f>ORÇAMENTO!#REF!</f>
        <v>#REF!</v>
      </c>
      <c r="D260" s="304"/>
      <c r="E260" s="305"/>
      <c r="F260" s="38" t="e">
        <f>ORÇAMENTO!#REF!</f>
        <v>#REF!</v>
      </c>
      <c r="G260" s="301"/>
      <c r="H260" s="301"/>
      <c r="I260" s="301"/>
    </row>
    <row r="261" spans="2:9" x14ac:dyDescent="0.25">
      <c r="B261" s="26" t="e">
        <f>ORÇAMENTO!#REF!</f>
        <v>#REF!</v>
      </c>
      <c r="C261" s="303" t="e">
        <f>ORÇAMENTO!#REF!</f>
        <v>#REF!</v>
      </c>
      <c r="D261" s="304"/>
      <c r="E261" s="305"/>
      <c r="F261" s="38" t="e">
        <f>ORÇAMENTO!#REF!</f>
        <v>#REF!</v>
      </c>
      <c r="G261" s="301"/>
      <c r="H261" s="301"/>
      <c r="I261" s="301"/>
    </row>
    <row r="262" spans="2:9" x14ac:dyDescent="0.25">
      <c r="B262" s="26" t="e">
        <f>ORÇAMENTO!#REF!</f>
        <v>#REF!</v>
      </c>
      <c r="C262" s="303" t="e">
        <f>ORÇAMENTO!#REF!</f>
        <v>#REF!</v>
      </c>
      <c r="D262" s="304"/>
      <c r="E262" s="305"/>
      <c r="F262" s="38" t="e">
        <f>ORÇAMENTO!#REF!</f>
        <v>#REF!</v>
      </c>
      <c r="G262" s="301"/>
      <c r="H262" s="301"/>
      <c r="I262" s="301"/>
    </row>
    <row r="263" spans="2:9" x14ac:dyDescent="0.25">
      <c r="B263" s="26" t="e">
        <f>ORÇAMENTO!#REF!</f>
        <v>#REF!</v>
      </c>
      <c r="C263" s="303" t="e">
        <f>ORÇAMENTO!#REF!</f>
        <v>#REF!</v>
      </c>
      <c r="D263" s="304"/>
      <c r="E263" s="305"/>
      <c r="F263" s="38" t="e">
        <f>ORÇAMENTO!#REF!</f>
        <v>#REF!</v>
      </c>
      <c r="G263" s="301"/>
      <c r="H263" s="301"/>
      <c r="I263" s="301"/>
    </row>
    <row r="264" spans="2:9" x14ac:dyDescent="0.25">
      <c r="B264" s="26" t="e">
        <f>ORÇAMENTO!#REF!</f>
        <v>#REF!</v>
      </c>
      <c r="C264" s="303" t="e">
        <f>ORÇAMENTO!#REF!</f>
        <v>#REF!</v>
      </c>
      <c r="D264" s="304"/>
      <c r="E264" s="305"/>
      <c r="F264" s="38" t="e">
        <f>ORÇAMENTO!#REF!</f>
        <v>#REF!</v>
      </c>
      <c r="G264" s="301"/>
      <c r="H264" s="301"/>
      <c r="I264" s="301"/>
    </row>
    <row r="265" spans="2:9" x14ac:dyDescent="0.25">
      <c r="B265" s="26" t="e">
        <f>ORÇAMENTO!#REF!</f>
        <v>#REF!</v>
      </c>
      <c r="C265" s="303" t="e">
        <f>ORÇAMENTO!#REF!</f>
        <v>#REF!</v>
      </c>
      <c r="D265" s="304"/>
      <c r="E265" s="305"/>
      <c r="F265" s="38" t="e">
        <f>ORÇAMENTO!#REF!</f>
        <v>#REF!</v>
      </c>
      <c r="G265" s="301"/>
      <c r="H265" s="301"/>
      <c r="I265" s="301"/>
    </row>
    <row r="266" spans="2:9" x14ac:dyDescent="0.25">
      <c r="B266" s="26" t="e">
        <f>ORÇAMENTO!#REF!</f>
        <v>#REF!</v>
      </c>
      <c r="C266" s="303" t="e">
        <f>ORÇAMENTO!#REF!</f>
        <v>#REF!</v>
      </c>
      <c r="D266" s="304"/>
      <c r="E266" s="305"/>
      <c r="F266" s="38" t="e">
        <f>ORÇAMENTO!#REF!</f>
        <v>#REF!</v>
      </c>
      <c r="G266" s="301"/>
      <c r="H266" s="301"/>
      <c r="I266" s="301"/>
    </row>
    <row r="267" spans="2:9" x14ac:dyDescent="0.25">
      <c r="B267" s="26" t="e">
        <f>ORÇAMENTO!#REF!</f>
        <v>#REF!</v>
      </c>
      <c r="C267" s="303" t="e">
        <f>ORÇAMENTO!#REF!</f>
        <v>#REF!</v>
      </c>
      <c r="D267" s="304"/>
      <c r="E267" s="305"/>
      <c r="F267" s="38" t="e">
        <f>ORÇAMENTO!#REF!</f>
        <v>#REF!</v>
      </c>
      <c r="G267" s="301"/>
      <c r="H267" s="301"/>
      <c r="I267" s="301"/>
    </row>
    <row r="268" spans="2:9" x14ac:dyDescent="0.25">
      <c r="B268" s="26" t="e">
        <f>ORÇAMENTO!#REF!</f>
        <v>#REF!</v>
      </c>
      <c r="C268" s="303" t="e">
        <f>ORÇAMENTO!#REF!</f>
        <v>#REF!</v>
      </c>
      <c r="D268" s="304"/>
      <c r="E268" s="305"/>
      <c r="F268" s="38" t="e">
        <f>ORÇAMENTO!#REF!</f>
        <v>#REF!</v>
      </c>
      <c r="G268" s="301"/>
      <c r="H268" s="301"/>
      <c r="I268" s="301"/>
    </row>
    <row r="269" spans="2:9" x14ac:dyDescent="0.25">
      <c r="B269" s="26" t="e">
        <f>ORÇAMENTO!#REF!</f>
        <v>#REF!</v>
      </c>
      <c r="C269" s="303" t="e">
        <f>ORÇAMENTO!#REF!</f>
        <v>#REF!</v>
      </c>
      <c r="D269" s="304"/>
      <c r="E269" s="305"/>
      <c r="F269" s="38" t="e">
        <f>ORÇAMENTO!#REF!</f>
        <v>#REF!</v>
      </c>
      <c r="G269" s="301"/>
      <c r="H269" s="301"/>
      <c r="I269" s="301"/>
    </row>
    <row r="270" spans="2:9" x14ac:dyDescent="0.25">
      <c r="B270" s="26" t="e">
        <f>ORÇAMENTO!#REF!</f>
        <v>#REF!</v>
      </c>
      <c r="C270" s="303" t="e">
        <f>ORÇAMENTO!#REF!</f>
        <v>#REF!</v>
      </c>
      <c r="D270" s="304"/>
      <c r="E270" s="305"/>
      <c r="F270" s="38" t="e">
        <f>ORÇAMENTO!#REF!</f>
        <v>#REF!</v>
      </c>
      <c r="G270" s="301"/>
      <c r="H270" s="301"/>
      <c r="I270" s="301"/>
    </row>
    <row r="271" spans="2:9" x14ac:dyDescent="0.25">
      <c r="B271" s="26" t="e">
        <f>ORÇAMENTO!#REF!</f>
        <v>#REF!</v>
      </c>
      <c r="C271" s="303" t="e">
        <f>ORÇAMENTO!#REF!</f>
        <v>#REF!</v>
      </c>
      <c r="D271" s="304"/>
      <c r="E271" s="305"/>
      <c r="F271" s="38" t="e">
        <f>ORÇAMENTO!#REF!</f>
        <v>#REF!</v>
      </c>
      <c r="G271" s="301"/>
      <c r="H271" s="301"/>
      <c r="I271" s="301"/>
    </row>
    <row r="272" spans="2:9" x14ac:dyDescent="0.25">
      <c r="B272" s="26" t="e">
        <f>ORÇAMENTO!#REF!</f>
        <v>#REF!</v>
      </c>
      <c r="C272" s="303" t="e">
        <f>ORÇAMENTO!#REF!</f>
        <v>#REF!</v>
      </c>
      <c r="D272" s="304"/>
      <c r="E272" s="305"/>
      <c r="F272" s="38" t="e">
        <f>ORÇAMENTO!#REF!</f>
        <v>#REF!</v>
      </c>
      <c r="G272" s="301"/>
      <c r="H272" s="301"/>
      <c r="I272" s="301"/>
    </row>
    <row r="273" spans="2:9" x14ac:dyDescent="0.25">
      <c r="B273" s="26" t="e">
        <f>ORÇAMENTO!#REF!</f>
        <v>#REF!</v>
      </c>
      <c r="C273" s="303" t="e">
        <f>ORÇAMENTO!#REF!</f>
        <v>#REF!</v>
      </c>
      <c r="D273" s="304"/>
      <c r="E273" s="305"/>
      <c r="F273" s="38" t="e">
        <f>ORÇAMENTO!#REF!</f>
        <v>#REF!</v>
      </c>
      <c r="G273" s="301"/>
      <c r="H273" s="301"/>
      <c r="I273" s="301"/>
    </row>
    <row r="274" spans="2:9" x14ac:dyDescent="0.25">
      <c r="B274" s="26" t="e">
        <f>ORÇAMENTO!#REF!</f>
        <v>#REF!</v>
      </c>
      <c r="C274" s="303" t="e">
        <f>ORÇAMENTO!#REF!</f>
        <v>#REF!</v>
      </c>
      <c r="D274" s="304"/>
      <c r="E274" s="305"/>
      <c r="F274" s="38" t="e">
        <f>ORÇAMENTO!#REF!</f>
        <v>#REF!</v>
      </c>
      <c r="G274" s="301"/>
      <c r="H274" s="301"/>
      <c r="I274" s="301"/>
    </row>
    <row r="275" spans="2:9" x14ac:dyDescent="0.25">
      <c r="B275" s="26" t="e">
        <f>ORÇAMENTO!#REF!</f>
        <v>#REF!</v>
      </c>
      <c r="C275" s="303" t="e">
        <f>ORÇAMENTO!#REF!</f>
        <v>#REF!</v>
      </c>
      <c r="D275" s="304"/>
      <c r="E275" s="305"/>
      <c r="F275" s="38" t="e">
        <f>ORÇAMENTO!#REF!</f>
        <v>#REF!</v>
      </c>
      <c r="G275" s="301"/>
      <c r="H275" s="301"/>
      <c r="I275" s="301"/>
    </row>
    <row r="276" spans="2:9" x14ac:dyDescent="0.25">
      <c r="B276" s="26" t="e">
        <f>ORÇAMENTO!#REF!</f>
        <v>#REF!</v>
      </c>
      <c r="C276" s="303" t="e">
        <f>ORÇAMENTO!#REF!</f>
        <v>#REF!</v>
      </c>
      <c r="D276" s="304"/>
      <c r="E276" s="305"/>
      <c r="F276" s="38" t="e">
        <f>ORÇAMENTO!#REF!</f>
        <v>#REF!</v>
      </c>
      <c r="G276" s="301"/>
      <c r="H276" s="301"/>
      <c r="I276" s="301"/>
    </row>
    <row r="277" spans="2:9" x14ac:dyDescent="0.25">
      <c r="B277" s="26" t="e">
        <f>ORÇAMENTO!#REF!</f>
        <v>#REF!</v>
      </c>
      <c r="C277" s="303" t="e">
        <f>ORÇAMENTO!#REF!</f>
        <v>#REF!</v>
      </c>
      <c r="D277" s="304"/>
      <c r="E277" s="305"/>
      <c r="F277" s="38" t="e">
        <f>ORÇAMENTO!#REF!</f>
        <v>#REF!</v>
      </c>
      <c r="G277" s="301"/>
      <c r="H277" s="301"/>
      <c r="I277" s="301"/>
    </row>
    <row r="278" spans="2:9" x14ac:dyDescent="0.25">
      <c r="B278" s="26" t="e">
        <f>ORÇAMENTO!#REF!</f>
        <v>#REF!</v>
      </c>
      <c r="C278" s="303" t="e">
        <f>ORÇAMENTO!#REF!</f>
        <v>#REF!</v>
      </c>
      <c r="D278" s="304"/>
      <c r="E278" s="305"/>
      <c r="F278" s="38" t="e">
        <f>ORÇAMENTO!#REF!</f>
        <v>#REF!</v>
      </c>
      <c r="G278" s="301"/>
      <c r="H278" s="301"/>
      <c r="I278" s="301"/>
    </row>
    <row r="279" spans="2:9" x14ac:dyDescent="0.25">
      <c r="B279" s="26" t="e">
        <f>ORÇAMENTO!#REF!</f>
        <v>#REF!</v>
      </c>
      <c r="C279" s="303" t="e">
        <f>ORÇAMENTO!#REF!</f>
        <v>#REF!</v>
      </c>
      <c r="D279" s="304"/>
      <c r="E279" s="305"/>
      <c r="F279" s="38" t="e">
        <f>ORÇAMENTO!#REF!</f>
        <v>#REF!</v>
      </c>
      <c r="G279" s="301"/>
      <c r="H279" s="301"/>
      <c r="I279" s="301"/>
    </row>
    <row r="280" spans="2:9" x14ac:dyDescent="0.25">
      <c r="B280" s="26" t="e">
        <f>ORÇAMENTO!#REF!</f>
        <v>#REF!</v>
      </c>
      <c r="C280" s="303" t="e">
        <f>ORÇAMENTO!#REF!</f>
        <v>#REF!</v>
      </c>
      <c r="D280" s="304"/>
      <c r="E280" s="305"/>
      <c r="F280" s="38" t="e">
        <f>ORÇAMENTO!#REF!</f>
        <v>#REF!</v>
      </c>
      <c r="G280" s="301"/>
      <c r="H280" s="301"/>
      <c r="I280" s="301"/>
    </row>
    <row r="281" spans="2:9" x14ac:dyDescent="0.25">
      <c r="B281" s="26" t="e">
        <f>ORÇAMENTO!#REF!</f>
        <v>#REF!</v>
      </c>
      <c r="C281" s="303" t="e">
        <f>ORÇAMENTO!#REF!</f>
        <v>#REF!</v>
      </c>
      <c r="D281" s="304"/>
      <c r="E281" s="305"/>
      <c r="F281" s="38" t="e">
        <f>ORÇAMENTO!#REF!</f>
        <v>#REF!</v>
      </c>
      <c r="G281" s="301"/>
      <c r="H281" s="301"/>
      <c r="I281" s="301"/>
    </row>
    <row r="282" spans="2:9" x14ac:dyDescent="0.25">
      <c r="B282" s="26" t="e">
        <f>ORÇAMENTO!#REF!</f>
        <v>#REF!</v>
      </c>
      <c r="C282" s="303" t="e">
        <f>ORÇAMENTO!#REF!</f>
        <v>#REF!</v>
      </c>
      <c r="D282" s="304"/>
      <c r="E282" s="305"/>
      <c r="F282" s="38" t="e">
        <f>ORÇAMENTO!#REF!</f>
        <v>#REF!</v>
      </c>
      <c r="G282" s="301"/>
      <c r="H282" s="301"/>
      <c r="I282" s="301"/>
    </row>
    <row r="283" spans="2:9" x14ac:dyDescent="0.25">
      <c r="B283" s="26" t="e">
        <f>ORÇAMENTO!#REF!</f>
        <v>#REF!</v>
      </c>
      <c r="C283" s="303" t="e">
        <f>ORÇAMENTO!#REF!</f>
        <v>#REF!</v>
      </c>
      <c r="D283" s="304"/>
      <c r="E283" s="305"/>
      <c r="F283" s="38" t="e">
        <f>ORÇAMENTO!#REF!</f>
        <v>#REF!</v>
      </c>
      <c r="G283" s="301"/>
      <c r="H283" s="301"/>
      <c r="I283" s="301"/>
    </row>
    <row r="284" spans="2:9" x14ac:dyDescent="0.25">
      <c r="B284" s="26" t="e">
        <f>ORÇAMENTO!#REF!</f>
        <v>#REF!</v>
      </c>
      <c r="C284" s="303" t="e">
        <f>ORÇAMENTO!#REF!</f>
        <v>#REF!</v>
      </c>
      <c r="D284" s="304"/>
      <c r="E284" s="305"/>
      <c r="F284" s="38" t="e">
        <f>ORÇAMENTO!#REF!</f>
        <v>#REF!</v>
      </c>
      <c r="G284" s="301"/>
      <c r="H284" s="301"/>
      <c r="I284" s="301"/>
    </row>
    <row r="285" spans="2:9" x14ac:dyDescent="0.25">
      <c r="B285" s="26" t="e">
        <f>ORÇAMENTO!#REF!</f>
        <v>#REF!</v>
      </c>
      <c r="C285" s="303" t="e">
        <f>ORÇAMENTO!#REF!</f>
        <v>#REF!</v>
      </c>
      <c r="D285" s="304"/>
      <c r="E285" s="305"/>
      <c r="F285" s="38" t="e">
        <f>ORÇAMENTO!#REF!</f>
        <v>#REF!</v>
      </c>
      <c r="G285" s="301"/>
      <c r="H285" s="301"/>
      <c r="I285" s="301"/>
    </row>
    <row r="286" spans="2:9" x14ac:dyDescent="0.25">
      <c r="B286" s="26" t="e">
        <f>ORÇAMENTO!#REF!</f>
        <v>#REF!</v>
      </c>
      <c r="C286" s="303" t="e">
        <f>ORÇAMENTO!#REF!</f>
        <v>#REF!</v>
      </c>
      <c r="D286" s="304"/>
      <c r="E286" s="305"/>
      <c r="F286" s="38" t="e">
        <f>ORÇAMENTO!#REF!</f>
        <v>#REF!</v>
      </c>
      <c r="G286" s="301"/>
      <c r="H286" s="301"/>
      <c r="I286" s="301"/>
    </row>
    <row r="287" spans="2:9" x14ac:dyDescent="0.25">
      <c r="B287" s="26" t="e">
        <f>ORÇAMENTO!#REF!</f>
        <v>#REF!</v>
      </c>
      <c r="C287" s="303" t="e">
        <f>ORÇAMENTO!#REF!</f>
        <v>#REF!</v>
      </c>
      <c r="D287" s="304"/>
      <c r="E287" s="305"/>
      <c r="F287" s="38" t="e">
        <f>ORÇAMENTO!#REF!</f>
        <v>#REF!</v>
      </c>
      <c r="G287" s="301"/>
      <c r="H287" s="301"/>
      <c r="I287" s="301"/>
    </row>
    <row r="288" spans="2:9" x14ac:dyDescent="0.25">
      <c r="B288" s="26" t="e">
        <f>ORÇAMENTO!#REF!</f>
        <v>#REF!</v>
      </c>
      <c r="C288" s="303" t="e">
        <f>ORÇAMENTO!#REF!</f>
        <v>#REF!</v>
      </c>
      <c r="D288" s="304"/>
      <c r="E288" s="305"/>
      <c r="F288" s="38" t="e">
        <f>ORÇAMENTO!#REF!</f>
        <v>#REF!</v>
      </c>
      <c r="G288" s="301"/>
      <c r="H288" s="301"/>
      <c r="I288" s="301"/>
    </row>
    <row r="289" spans="2:9" x14ac:dyDescent="0.25">
      <c r="B289" s="26" t="e">
        <f>ORÇAMENTO!#REF!</f>
        <v>#REF!</v>
      </c>
      <c r="C289" s="303" t="e">
        <f>ORÇAMENTO!#REF!</f>
        <v>#REF!</v>
      </c>
      <c r="D289" s="304"/>
      <c r="E289" s="305"/>
      <c r="F289" s="38" t="e">
        <f>ORÇAMENTO!#REF!</f>
        <v>#REF!</v>
      </c>
      <c r="G289" s="301"/>
      <c r="H289" s="301"/>
      <c r="I289" s="301"/>
    </row>
    <row r="290" spans="2:9" x14ac:dyDescent="0.25">
      <c r="B290" s="26" t="e">
        <f>ORÇAMENTO!#REF!</f>
        <v>#REF!</v>
      </c>
      <c r="C290" s="303" t="e">
        <f>ORÇAMENTO!#REF!</f>
        <v>#REF!</v>
      </c>
      <c r="D290" s="304"/>
      <c r="E290" s="305"/>
      <c r="F290" s="38" t="e">
        <f>ORÇAMENTO!#REF!</f>
        <v>#REF!</v>
      </c>
      <c r="G290" s="301"/>
      <c r="H290" s="301"/>
      <c r="I290" s="301"/>
    </row>
    <row r="291" spans="2:9" x14ac:dyDescent="0.25">
      <c r="B291" s="26" t="e">
        <f>ORÇAMENTO!#REF!</f>
        <v>#REF!</v>
      </c>
      <c r="C291" s="303" t="e">
        <f>ORÇAMENTO!#REF!</f>
        <v>#REF!</v>
      </c>
      <c r="D291" s="304"/>
      <c r="E291" s="305"/>
      <c r="F291" s="38" t="e">
        <f>ORÇAMENTO!#REF!</f>
        <v>#REF!</v>
      </c>
      <c r="G291" s="301"/>
      <c r="H291" s="301"/>
      <c r="I291" s="301"/>
    </row>
    <row r="292" spans="2:9" x14ac:dyDescent="0.25">
      <c r="C292" s="302"/>
      <c r="D292" s="302"/>
      <c r="E292" s="302"/>
    </row>
    <row r="293" spans="2:9" x14ac:dyDescent="0.25">
      <c r="C293" s="302"/>
      <c r="D293" s="302"/>
      <c r="E293" s="302"/>
    </row>
    <row r="294" spans="2:9" x14ac:dyDescent="0.25">
      <c r="C294" s="302"/>
      <c r="D294" s="302"/>
      <c r="E294" s="302"/>
    </row>
    <row r="295" spans="2:9" x14ac:dyDescent="0.25">
      <c r="C295" s="302"/>
      <c r="D295" s="302"/>
      <c r="E295" s="302"/>
    </row>
    <row r="296" spans="2:9" x14ac:dyDescent="0.25">
      <c r="C296" s="302"/>
      <c r="D296" s="302"/>
      <c r="E296" s="302"/>
    </row>
    <row r="297" spans="2:9" x14ac:dyDescent="0.25">
      <c r="C297" s="302"/>
      <c r="D297" s="302"/>
      <c r="E297" s="302"/>
    </row>
    <row r="298" spans="2:9" x14ac:dyDescent="0.25">
      <c r="C298" s="302"/>
      <c r="D298" s="302"/>
      <c r="E298" s="302"/>
    </row>
    <row r="299" spans="2:9" x14ac:dyDescent="0.25">
      <c r="C299" s="302"/>
      <c r="D299" s="302"/>
      <c r="E299" s="302"/>
    </row>
    <row r="300" spans="2:9" x14ac:dyDescent="0.25">
      <c r="C300" s="302"/>
      <c r="D300" s="302"/>
      <c r="E300" s="302"/>
    </row>
    <row r="301" spans="2:9" x14ac:dyDescent="0.25">
      <c r="C301" s="302"/>
      <c r="D301" s="302"/>
      <c r="E301" s="302"/>
    </row>
    <row r="302" spans="2:9" x14ac:dyDescent="0.25">
      <c r="C302" s="302"/>
      <c r="D302" s="302"/>
      <c r="E302" s="302"/>
    </row>
    <row r="303" spans="2:9" x14ac:dyDescent="0.25">
      <c r="C303" s="302"/>
      <c r="D303" s="302"/>
      <c r="E303" s="302"/>
    </row>
    <row r="304" spans="2:9" x14ac:dyDescent="0.25">
      <c r="C304" s="302"/>
      <c r="D304" s="302"/>
      <c r="E304" s="302"/>
    </row>
    <row r="305" spans="3:5" x14ac:dyDescent="0.25">
      <c r="C305" s="302"/>
      <c r="D305" s="302"/>
      <c r="E305" s="302"/>
    </row>
    <row r="306" spans="3:5" x14ac:dyDescent="0.25">
      <c r="C306" s="302"/>
      <c r="D306" s="302"/>
      <c r="E306" s="302"/>
    </row>
    <row r="307" spans="3:5" x14ac:dyDescent="0.25">
      <c r="C307" s="302"/>
      <c r="D307" s="302"/>
      <c r="E307" s="302"/>
    </row>
    <row r="308" spans="3:5" x14ac:dyDescent="0.25">
      <c r="C308" s="302"/>
      <c r="D308" s="302"/>
      <c r="E308" s="302"/>
    </row>
    <row r="309" spans="3:5" x14ac:dyDescent="0.25">
      <c r="C309" s="302"/>
      <c r="D309" s="302"/>
      <c r="E309" s="302"/>
    </row>
    <row r="310" spans="3:5" x14ac:dyDescent="0.25">
      <c r="C310" s="302"/>
      <c r="D310" s="302"/>
      <c r="E310" s="302"/>
    </row>
    <row r="311" spans="3:5" x14ac:dyDescent="0.25">
      <c r="C311" s="302"/>
      <c r="D311" s="302"/>
      <c r="E311" s="302"/>
    </row>
    <row r="312" spans="3:5" x14ac:dyDescent="0.25">
      <c r="C312" s="302"/>
      <c r="D312" s="302"/>
      <c r="E312" s="302"/>
    </row>
    <row r="313" spans="3:5" x14ac:dyDescent="0.25">
      <c r="C313" s="302"/>
      <c r="D313" s="302"/>
      <c r="E313" s="302"/>
    </row>
    <row r="314" spans="3:5" x14ac:dyDescent="0.25">
      <c r="C314" s="302"/>
      <c r="D314" s="302"/>
      <c r="E314" s="302"/>
    </row>
    <row r="315" spans="3:5" x14ac:dyDescent="0.25">
      <c r="C315" s="302"/>
      <c r="D315" s="302"/>
      <c r="E315" s="302"/>
    </row>
    <row r="316" spans="3:5" x14ac:dyDescent="0.25">
      <c r="C316" s="302"/>
      <c r="D316" s="302"/>
      <c r="E316" s="302"/>
    </row>
    <row r="317" spans="3:5" x14ac:dyDescent="0.25">
      <c r="C317" s="302"/>
      <c r="D317" s="302"/>
      <c r="E317" s="302"/>
    </row>
    <row r="318" spans="3:5" x14ac:dyDescent="0.25">
      <c r="C318" s="302"/>
      <c r="D318" s="302"/>
      <c r="E318" s="302"/>
    </row>
    <row r="319" spans="3:5" x14ac:dyDescent="0.25">
      <c r="C319" s="302"/>
      <c r="D319" s="302"/>
      <c r="E319" s="302"/>
    </row>
    <row r="320" spans="3:5" x14ac:dyDescent="0.25">
      <c r="C320" s="302"/>
      <c r="D320" s="302"/>
      <c r="E320" s="302"/>
    </row>
    <row r="321" spans="3:5" x14ac:dyDescent="0.25">
      <c r="C321" s="302"/>
      <c r="D321" s="302"/>
      <c r="E321" s="302"/>
    </row>
    <row r="322" spans="3:5" x14ac:dyDescent="0.25">
      <c r="C322" s="302"/>
      <c r="D322" s="302"/>
      <c r="E322" s="302"/>
    </row>
    <row r="323" spans="3:5" x14ac:dyDescent="0.25">
      <c r="C323" s="302"/>
      <c r="D323" s="302"/>
      <c r="E323" s="302"/>
    </row>
    <row r="324" spans="3:5" x14ac:dyDescent="0.25">
      <c r="C324" s="302"/>
      <c r="D324" s="302"/>
      <c r="E324" s="302"/>
    </row>
    <row r="325" spans="3:5" x14ac:dyDescent="0.25">
      <c r="C325" s="302"/>
      <c r="D325" s="302"/>
      <c r="E325" s="302"/>
    </row>
    <row r="326" spans="3:5" x14ac:dyDescent="0.25">
      <c r="C326" s="302"/>
      <c r="D326" s="302"/>
      <c r="E326" s="302"/>
    </row>
    <row r="327" spans="3:5" x14ac:dyDescent="0.25">
      <c r="C327" s="302"/>
      <c r="D327" s="302"/>
      <c r="E327" s="302"/>
    </row>
    <row r="328" spans="3:5" x14ac:dyDescent="0.25">
      <c r="C328" s="302"/>
      <c r="D328" s="302"/>
      <c r="E328" s="302"/>
    </row>
    <row r="329" spans="3:5" x14ac:dyDescent="0.25">
      <c r="C329" s="302"/>
      <c r="D329" s="302"/>
      <c r="E329" s="302"/>
    </row>
    <row r="330" spans="3:5" x14ac:dyDescent="0.25">
      <c r="C330" s="302"/>
      <c r="D330" s="302"/>
      <c r="E330" s="302"/>
    </row>
    <row r="331" spans="3:5" x14ac:dyDescent="0.25">
      <c r="C331" s="302"/>
      <c r="D331" s="302"/>
      <c r="E331" s="302"/>
    </row>
    <row r="332" spans="3:5" x14ac:dyDescent="0.25">
      <c r="C332" s="302"/>
      <c r="D332" s="302"/>
      <c r="E332" s="302"/>
    </row>
    <row r="333" spans="3:5" x14ac:dyDescent="0.25">
      <c r="C333" s="302"/>
      <c r="D333" s="302"/>
      <c r="E333" s="302"/>
    </row>
    <row r="334" spans="3:5" x14ac:dyDescent="0.25">
      <c r="C334" s="302"/>
      <c r="D334" s="302"/>
      <c r="E334" s="302"/>
    </row>
    <row r="335" spans="3:5" x14ac:dyDescent="0.25">
      <c r="C335" s="302"/>
      <c r="D335" s="302"/>
      <c r="E335" s="302"/>
    </row>
    <row r="336" spans="3:5" x14ac:dyDescent="0.25">
      <c r="C336" s="302"/>
      <c r="D336" s="302"/>
      <c r="E336" s="302"/>
    </row>
    <row r="337" spans="3:5" x14ac:dyDescent="0.25">
      <c r="C337" s="302"/>
      <c r="D337" s="302"/>
      <c r="E337" s="302"/>
    </row>
    <row r="338" spans="3:5" x14ac:dyDescent="0.25">
      <c r="C338" s="302"/>
      <c r="D338" s="302"/>
      <c r="E338" s="302"/>
    </row>
    <row r="339" spans="3:5" x14ac:dyDescent="0.25">
      <c r="C339" s="302"/>
      <c r="D339" s="302"/>
      <c r="E339" s="302"/>
    </row>
    <row r="340" spans="3:5" x14ac:dyDescent="0.25">
      <c r="C340" s="302"/>
      <c r="D340" s="302"/>
      <c r="E340" s="302"/>
    </row>
    <row r="341" spans="3:5" x14ac:dyDescent="0.25">
      <c r="C341" s="302"/>
      <c r="D341" s="302"/>
      <c r="E341" s="302"/>
    </row>
    <row r="342" spans="3:5" x14ac:dyDescent="0.25">
      <c r="C342" s="302"/>
      <c r="D342" s="302"/>
      <c r="E342" s="302"/>
    </row>
    <row r="343" spans="3:5" x14ac:dyDescent="0.25">
      <c r="C343" s="302"/>
      <c r="D343" s="302"/>
      <c r="E343" s="302"/>
    </row>
    <row r="344" spans="3:5" x14ac:dyDescent="0.25">
      <c r="C344" s="302"/>
      <c r="D344" s="302"/>
      <c r="E344" s="302"/>
    </row>
    <row r="345" spans="3:5" x14ac:dyDescent="0.25">
      <c r="C345" s="302"/>
      <c r="D345" s="302"/>
      <c r="E345" s="302"/>
    </row>
    <row r="346" spans="3:5" x14ac:dyDescent="0.25">
      <c r="C346" s="302"/>
      <c r="D346" s="302"/>
      <c r="E346" s="302"/>
    </row>
    <row r="347" spans="3:5" x14ac:dyDescent="0.25">
      <c r="C347" s="302"/>
      <c r="D347" s="302"/>
      <c r="E347" s="302"/>
    </row>
    <row r="348" spans="3:5" x14ac:dyDescent="0.25">
      <c r="C348" s="302"/>
      <c r="D348" s="302"/>
      <c r="E348" s="302"/>
    </row>
    <row r="349" spans="3:5" x14ac:dyDescent="0.25">
      <c r="C349" s="302"/>
      <c r="D349" s="302"/>
      <c r="E349" s="302"/>
    </row>
    <row r="350" spans="3:5" x14ac:dyDescent="0.25">
      <c r="C350" s="302"/>
      <c r="D350" s="302"/>
      <c r="E350" s="302"/>
    </row>
    <row r="351" spans="3:5" x14ac:dyDescent="0.25">
      <c r="C351" s="302"/>
      <c r="D351" s="302"/>
      <c r="E351" s="302"/>
    </row>
    <row r="352" spans="3:5" x14ac:dyDescent="0.25">
      <c r="C352" s="302"/>
      <c r="D352" s="302"/>
      <c r="E352" s="302"/>
    </row>
    <row r="353" spans="3:5" x14ac:dyDescent="0.25">
      <c r="C353" s="302"/>
      <c r="D353" s="302"/>
      <c r="E353" s="302"/>
    </row>
    <row r="354" spans="3:5" x14ac:dyDescent="0.25">
      <c r="C354" s="302"/>
      <c r="D354" s="302"/>
      <c r="E354" s="302"/>
    </row>
    <row r="355" spans="3:5" x14ac:dyDescent="0.25">
      <c r="C355" s="302"/>
      <c r="D355" s="302"/>
      <c r="E355" s="302"/>
    </row>
    <row r="356" spans="3:5" x14ac:dyDescent="0.25">
      <c r="C356" s="302"/>
      <c r="D356" s="302"/>
      <c r="E356" s="302"/>
    </row>
    <row r="357" spans="3:5" x14ac:dyDescent="0.25">
      <c r="C357" s="302"/>
      <c r="D357" s="302"/>
      <c r="E357" s="302"/>
    </row>
    <row r="358" spans="3:5" x14ac:dyDescent="0.25">
      <c r="C358" s="302"/>
      <c r="D358" s="302"/>
      <c r="E358" s="302"/>
    </row>
    <row r="359" spans="3:5" x14ac:dyDescent="0.25">
      <c r="C359" s="302"/>
      <c r="D359" s="302"/>
      <c r="E359" s="302"/>
    </row>
    <row r="360" spans="3:5" x14ac:dyDescent="0.25">
      <c r="C360" s="302"/>
      <c r="D360" s="302"/>
      <c r="E360" s="302"/>
    </row>
    <row r="361" spans="3:5" x14ac:dyDescent="0.25">
      <c r="C361" s="302"/>
      <c r="D361" s="302"/>
      <c r="E361" s="302"/>
    </row>
    <row r="362" spans="3:5" x14ac:dyDescent="0.25">
      <c r="C362" s="302"/>
      <c r="D362" s="302"/>
      <c r="E362" s="302"/>
    </row>
    <row r="363" spans="3:5" x14ac:dyDescent="0.25">
      <c r="C363" s="302"/>
      <c r="D363" s="302"/>
      <c r="E363" s="302"/>
    </row>
    <row r="364" spans="3:5" x14ac:dyDescent="0.25">
      <c r="C364" s="302"/>
      <c r="D364" s="302"/>
      <c r="E364" s="302"/>
    </row>
    <row r="365" spans="3:5" x14ac:dyDescent="0.25">
      <c r="C365" s="302"/>
      <c r="D365" s="302"/>
      <c r="E365" s="302"/>
    </row>
    <row r="366" spans="3:5" x14ac:dyDescent="0.25">
      <c r="C366" s="302"/>
      <c r="D366" s="302"/>
      <c r="E366" s="302"/>
    </row>
    <row r="367" spans="3:5" x14ac:dyDescent="0.25">
      <c r="C367" s="302"/>
      <c r="D367" s="302"/>
      <c r="E367" s="302"/>
    </row>
    <row r="368" spans="3:5" x14ac:dyDescent="0.25">
      <c r="C368" s="302"/>
      <c r="D368" s="302"/>
      <c r="E368" s="302"/>
    </row>
    <row r="369" spans="3:5" x14ac:dyDescent="0.25">
      <c r="C369" s="302"/>
      <c r="D369" s="302"/>
      <c r="E369" s="302"/>
    </row>
    <row r="370" spans="3:5" x14ac:dyDescent="0.25">
      <c r="C370" s="302"/>
      <c r="D370" s="302"/>
      <c r="E370" s="302"/>
    </row>
    <row r="371" spans="3:5" x14ac:dyDescent="0.25">
      <c r="C371" s="302"/>
      <c r="D371" s="302"/>
      <c r="E371" s="302"/>
    </row>
    <row r="372" spans="3:5" x14ac:dyDescent="0.25">
      <c r="C372" s="302"/>
      <c r="D372" s="302"/>
      <c r="E372" s="302"/>
    </row>
    <row r="373" spans="3:5" x14ac:dyDescent="0.25">
      <c r="C373" s="302"/>
      <c r="D373" s="302"/>
      <c r="E373" s="302"/>
    </row>
    <row r="374" spans="3:5" x14ac:dyDescent="0.25">
      <c r="C374" s="302"/>
      <c r="D374" s="302"/>
      <c r="E374" s="302"/>
    </row>
    <row r="375" spans="3:5" x14ac:dyDescent="0.25">
      <c r="C375" s="302"/>
      <c r="D375" s="302"/>
      <c r="E375" s="302"/>
    </row>
    <row r="376" spans="3:5" x14ac:dyDescent="0.25">
      <c r="C376" s="302"/>
      <c r="D376" s="302"/>
      <c r="E376" s="302"/>
    </row>
    <row r="377" spans="3:5" x14ac:dyDescent="0.25">
      <c r="C377" s="302"/>
      <c r="D377" s="302"/>
      <c r="E377" s="302"/>
    </row>
    <row r="378" spans="3:5" x14ac:dyDescent="0.25">
      <c r="C378" s="302"/>
      <c r="D378" s="302"/>
      <c r="E378" s="302"/>
    </row>
    <row r="379" spans="3:5" x14ac:dyDescent="0.25">
      <c r="C379" s="302"/>
      <c r="D379" s="302"/>
      <c r="E379" s="302"/>
    </row>
    <row r="380" spans="3:5" x14ac:dyDescent="0.25">
      <c r="C380" s="302"/>
      <c r="D380" s="302"/>
      <c r="E380" s="302"/>
    </row>
    <row r="381" spans="3:5" x14ac:dyDescent="0.25">
      <c r="C381" s="302"/>
      <c r="D381" s="302"/>
      <c r="E381" s="302"/>
    </row>
    <row r="382" spans="3:5" x14ac:dyDescent="0.25">
      <c r="C382" s="302"/>
      <c r="D382" s="302"/>
      <c r="E382" s="302"/>
    </row>
    <row r="383" spans="3:5" x14ac:dyDescent="0.25">
      <c r="C383" s="302"/>
      <c r="D383" s="302"/>
      <c r="E383" s="302"/>
    </row>
    <row r="384" spans="3:5" x14ac:dyDescent="0.25">
      <c r="C384" s="302"/>
      <c r="D384" s="302"/>
      <c r="E384" s="302"/>
    </row>
    <row r="385" spans="3:5" x14ac:dyDescent="0.25">
      <c r="C385" s="302"/>
      <c r="D385" s="302"/>
      <c r="E385" s="302"/>
    </row>
    <row r="386" spans="3:5" x14ac:dyDescent="0.25">
      <c r="C386" s="302"/>
      <c r="D386" s="302"/>
      <c r="E386" s="302"/>
    </row>
    <row r="387" spans="3:5" x14ac:dyDescent="0.25">
      <c r="C387" s="302"/>
      <c r="D387" s="302"/>
      <c r="E387" s="302"/>
    </row>
    <row r="388" spans="3:5" x14ac:dyDescent="0.25">
      <c r="C388" s="302"/>
      <c r="D388" s="302"/>
      <c r="E388" s="302"/>
    </row>
    <row r="389" spans="3:5" x14ac:dyDescent="0.25">
      <c r="C389" s="302"/>
      <c r="D389" s="302"/>
      <c r="E389" s="302"/>
    </row>
    <row r="390" spans="3:5" x14ac:dyDescent="0.25">
      <c r="C390" s="302"/>
      <c r="D390" s="302"/>
      <c r="E390" s="302"/>
    </row>
    <row r="391" spans="3:5" x14ac:dyDescent="0.25">
      <c r="C391" s="302"/>
      <c r="D391" s="302"/>
      <c r="E391" s="302"/>
    </row>
    <row r="392" spans="3:5" x14ac:dyDescent="0.25">
      <c r="C392" s="302"/>
      <c r="D392" s="302"/>
      <c r="E392" s="302"/>
    </row>
    <row r="393" spans="3:5" x14ac:dyDescent="0.25">
      <c r="C393" s="302"/>
      <c r="D393" s="302"/>
      <c r="E393" s="302"/>
    </row>
    <row r="394" spans="3:5" x14ac:dyDescent="0.25">
      <c r="C394" s="302"/>
      <c r="D394" s="302"/>
      <c r="E394" s="302"/>
    </row>
    <row r="395" spans="3:5" x14ac:dyDescent="0.25">
      <c r="C395" s="302"/>
      <c r="D395" s="302"/>
      <c r="E395" s="302"/>
    </row>
    <row r="396" spans="3:5" x14ac:dyDescent="0.25">
      <c r="C396" s="302"/>
      <c r="D396" s="302"/>
      <c r="E396" s="302"/>
    </row>
    <row r="397" spans="3:5" x14ac:dyDescent="0.25">
      <c r="C397" s="302"/>
      <c r="D397" s="302"/>
      <c r="E397" s="302"/>
    </row>
    <row r="398" spans="3:5" x14ac:dyDescent="0.25">
      <c r="C398" s="302"/>
      <c r="D398" s="302"/>
      <c r="E398" s="302"/>
    </row>
    <row r="399" spans="3:5" x14ac:dyDescent="0.25">
      <c r="C399" s="302"/>
      <c r="D399" s="302"/>
      <c r="E399" s="302"/>
    </row>
    <row r="400" spans="3:5" x14ac:dyDescent="0.25">
      <c r="C400" s="302"/>
      <c r="D400" s="302"/>
      <c r="E400" s="302"/>
    </row>
    <row r="401" spans="3:5" x14ac:dyDescent="0.25">
      <c r="C401" s="302"/>
      <c r="D401" s="302"/>
      <c r="E401" s="302"/>
    </row>
    <row r="402" spans="3:5" x14ac:dyDescent="0.25">
      <c r="C402" s="302"/>
      <c r="D402" s="302"/>
      <c r="E402" s="302"/>
    </row>
    <row r="403" spans="3:5" x14ac:dyDescent="0.25">
      <c r="C403" s="302"/>
      <c r="D403" s="302"/>
      <c r="E403" s="302"/>
    </row>
    <row r="404" spans="3:5" x14ac:dyDescent="0.25">
      <c r="C404" s="302"/>
      <c r="D404" s="302"/>
      <c r="E404" s="302"/>
    </row>
    <row r="405" spans="3:5" x14ac:dyDescent="0.25">
      <c r="C405" s="302"/>
      <c r="D405" s="302"/>
      <c r="E405" s="302"/>
    </row>
    <row r="406" spans="3:5" x14ac:dyDescent="0.25">
      <c r="C406" s="302"/>
      <c r="D406" s="302"/>
      <c r="E406" s="302"/>
    </row>
    <row r="407" spans="3:5" x14ac:dyDescent="0.25">
      <c r="C407" s="302"/>
      <c r="D407" s="302"/>
      <c r="E407" s="302"/>
    </row>
    <row r="408" spans="3:5" x14ac:dyDescent="0.25">
      <c r="C408" s="302"/>
      <c r="D408" s="302"/>
      <c r="E408" s="302"/>
    </row>
    <row r="409" spans="3:5" x14ac:dyDescent="0.25">
      <c r="C409" s="302"/>
      <c r="D409" s="302"/>
      <c r="E409" s="302"/>
    </row>
    <row r="410" spans="3:5" x14ac:dyDescent="0.25">
      <c r="C410" s="302"/>
      <c r="D410" s="302"/>
      <c r="E410" s="302"/>
    </row>
    <row r="411" spans="3:5" x14ac:dyDescent="0.25">
      <c r="C411" s="302"/>
      <c r="D411" s="302"/>
      <c r="E411" s="302"/>
    </row>
    <row r="412" spans="3:5" x14ac:dyDescent="0.25">
      <c r="C412" s="302"/>
      <c r="D412" s="302"/>
      <c r="E412" s="302"/>
    </row>
    <row r="413" spans="3:5" x14ac:dyDescent="0.25">
      <c r="C413" s="302"/>
      <c r="D413" s="302"/>
      <c r="E413" s="302"/>
    </row>
    <row r="414" spans="3:5" x14ac:dyDescent="0.25">
      <c r="C414" s="302"/>
      <c r="D414" s="302"/>
      <c r="E414" s="302"/>
    </row>
    <row r="415" spans="3:5" x14ac:dyDescent="0.25">
      <c r="C415" s="302"/>
      <c r="D415" s="302"/>
      <c r="E415" s="302"/>
    </row>
    <row r="416" spans="3:5" x14ac:dyDescent="0.25">
      <c r="C416" s="302"/>
      <c r="D416" s="302"/>
      <c r="E416" s="302"/>
    </row>
    <row r="417" spans="3:5" x14ac:dyDescent="0.25">
      <c r="C417" s="302"/>
      <c r="D417" s="302"/>
      <c r="E417" s="302"/>
    </row>
    <row r="418" spans="3:5" x14ac:dyDescent="0.25">
      <c r="C418" s="302"/>
      <c r="D418" s="302"/>
      <c r="E418" s="302"/>
    </row>
    <row r="419" spans="3:5" x14ac:dyDescent="0.25">
      <c r="C419" s="302"/>
      <c r="D419" s="302"/>
      <c r="E419" s="302"/>
    </row>
    <row r="420" spans="3:5" x14ac:dyDescent="0.25">
      <c r="C420" s="302"/>
      <c r="D420" s="302"/>
      <c r="E420" s="302"/>
    </row>
    <row r="421" spans="3:5" x14ac:dyDescent="0.25">
      <c r="C421" s="302"/>
      <c r="D421" s="302"/>
      <c r="E421" s="302"/>
    </row>
    <row r="422" spans="3:5" x14ac:dyDescent="0.25">
      <c r="C422" s="302"/>
      <c r="D422" s="302"/>
      <c r="E422" s="302"/>
    </row>
    <row r="423" spans="3:5" x14ac:dyDescent="0.25">
      <c r="C423" s="302"/>
      <c r="D423" s="302"/>
      <c r="E423" s="302"/>
    </row>
    <row r="424" spans="3:5" x14ac:dyDescent="0.25">
      <c r="C424" s="302"/>
      <c r="D424" s="302"/>
      <c r="E424" s="302"/>
    </row>
    <row r="425" spans="3:5" x14ac:dyDescent="0.25">
      <c r="C425" s="302"/>
      <c r="D425" s="302"/>
      <c r="E425" s="302"/>
    </row>
    <row r="426" spans="3:5" x14ac:dyDescent="0.25">
      <c r="C426" s="302"/>
      <c r="D426" s="302"/>
      <c r="E426" s="302"/>
    </row>
    <row r="427" spans="3:5" x14ac:dyDescent="0.25">
      <c r="C427" s="302"/>
      <c r="D427" s="302"/>
      <c r="E427" s="302"/>
    </row>
    <row r="428" spans="3:5" x14ac:dyDescent="0.25">
      <c r="C428" s="302"/>
      <c r="D428" s="302"/>
      <c r="E428" s="302"/>
    </row>
    <row r="429" spans="3:5" x14ac:dyDescent="0.25">
      <c r="C429" s="302"/>
      <c r="D429" s="302"/>
      <c r="E429" s="302"/>
    </row>
    <row r="430" spans="3:5" x14ac:dyDescent="0.25">
      <c r="C430" s="302"/>
      <c r="D430" s="302"/>
      <c r="E430" s="302"/>
    </row>
    <row r="431" spans="3:5" x14ac:dyDescent="0.25">
      <c r="C431" s="302"/>
      <c r="D431" s="302"/>
      <c r="E431" s="302"/>
    </row>
    <row r="432" spans="3:5" x14ac:dyDescent="0.25">
      <c r="C432" s="302"/>
      <c r="D432" s="302"/>
      <c r="E432" s="302"/>
    </row>
    <row r="433" spans="3:5" x14ac:dyDescent="0.25">
      <c r="C433" s="302"/>
      <c r="D433" s="302"/>
      <c r="E433" s="302"/>
    </row>
    <row r="434" spans="3:5" x14ac:dyDescent="0.25">
      <c r="C434" s="302"/>
      <c r="D434" s="302"/>
      <c r="E434" s="302"/>
    </row>
    <row r="435" spans="3:5" x14ac:dyDescent="0.25">
      <c r="C435" s="302"/>
      <c r="D435" s="302"/>
      <c r="E435" s="302"/>
    </row>
    <row r="436" spans="3:5" x14ac:dyDescent="0.25">
      <c r="C436" s="302"/>
      <c r="D436" s="302"/>
      <c r="E436" s="302"/>
    </row>
    <row r="437" spans="3:5" x14ac:dyDescent="0.25">
      <c r="C437" s="302"/>
      <c r="D437" s="302"/>
      <c r="E437" s="302"/>
    </row>
    <row r="438" spans="3:5" x14ac:dyDescent="0.25">
      <c r="C438" s="302"/>
      <c r="D438" s="302"/>
      <c r="E438" s="302"/>
    </row>
    <row r="439" spans="3:5" x14ac:dyDescent="0.25">
      <c r="C439" s="302"/>
      <c r="D439" s="302"/>
      <c r="E439" s="302"/>
    </row>
    <row r="440" spans="3:5" x14ac:dyDescent="0.25">
      <c r="C440" s="302"/>
      <c r="D440" s="302"/>
      <c r="E440" s="302"/>
    </row>
    <row r="441" spans="3:5" x14ac:dyDescent="0.25">
      <c r="C441" s="302"/>
      <c r="D441" s="302"/>
      <c r="E441" s="302"/>
    </row>
    <row r="442" spans="3:5" x14ac:dyDescent="0.25">
      <c r="C442" s="302"/>
      <c r="D442" s="302"/>
      <c r="E442" s="302"/>
    </row>
    <row r="443" spans="3:5" x14ac:dyDescent="0.25">
      <c r="C443" s="302"/>
      <c r="D443" s="302"/>
      <c r="E443" s="302"/>
    </row>
    <row r="444" spans="3:5" x14ac:dyDescent="0.25">
      <c r="C444" s="302"/>
      <c r="D444" s="302"/>
      <c r="E444" s="302"/>
    </row>
    <row r="445" spans="3:5" x14ac:dyDescent="0.25">
      <c r="C445" s="302"/>
      <c r="D445" s="302"/>
      <c r="E445" s="302"/>
    </row>
    <row r="446" spans="3:5" x14ac:dyDescent="0.25">
      <c r="C446" s="302"/>
      <c r="D446" s="302"/>
      <c r="E446" s="302"/>
    </row>
    <row r="447" spans="3:5" x14ac:dyDescent="0.25">
      <c r="C447" s="302"/>
      <c r="D447" s="302"/>
      <c r="E447" s="302"/>
    </row>
    <row r="448" spans="3:5" x14ac:dyDescent="0.25">
      <c r="C448" s="302"/>
      <c r="D448" s="302"/>
      <c r="E448" s="302"/>
    </row>
    <row r="449" spans="3:5" x14ac:dyDescent="0.25">
      <c r="C449" s="302"/>
      <c r="D449" s="302"/>
      <c r="E449" s="302"/>
    </row>
    <row r="450" spans="3:5" x14ac:dyDescent="0.25">
      <c r="C450" s="302"/>
      <c r="D450" s="302"/>
      <c r="E450" s="302"/>
    </row>
    <row r="451" spans="3:5" x14ac:dyDescent="0.25">
      <c r="C451" s="302"/>
      <c r="D451" s="302"/>
      <c r="E451" s="302"/>
    </row>
    <row r="452" spans="3:5" x14ac:dyDescent="0.25">
      <c r="C452" s="302"/>
      <c r="D452" s="302"/>
      <c r="E452" s="302"/>
    </row>
    <row r="453" spans="3:5" x14ac:dyDescent="0.25">
      <c r="C453" s="302"/>
      <c r="D453" s="302"/>
      <c r="E453" s="302"/>
    </row>
    <row r="454" spans="3:5" x14ac:dyDescent="0.25">
      <c r="C454" s="302"/>
      <c r="D454" s="302"/>
      <c r="E454" s="302"/>
    </row>
    <row r="455" spans="3:5" x14ac:dyDescent="0.25">
      <c r="C455" s="302"/>
      <c r="D455" s="302"/>
      <c r="E455" s="302"/>
    </row>
    <row r="456" spans="3:5" x14ac:dyDescent="0.25">
      <c r="C456" s="302"/>
      <c r="D456" s="302"/>
      <c r="E456" s="302"/>
    </row>
    <row r="457" spans="3:5" x14ac:dyDescent="0.25">
      <c r="C457" s="302"/>
      <c r="D457" s="302"/>
      <c r="E457" s="302"/>
    </row>
    <row r="458" spans="3:5" x14ac:dyDescent="0.25">
      <c r="C458" s="302"/>
      <c r="D458" s="302"/>
      <c r="E458" s="302"/>
    </row>
    <row r="459" spans="3:5" x14ac:dyDescent="0.25">
      <c r="C459" s="302"/>
      <c r="D459" s="302"/>
      <c r="E459" s="302"/>
    </row>
    <row r="460" spans="3:5" x14ac:dyDescent="0.25">
      <c r="C460" s="302"/>
      <c r="D460" s="302"/>
      <c r="E460" s="302"/>
    </row>
    <row r="461" spans="3:5" x14ac:dyDescent="0.25">
      <c r="C461" s="302"/>
      <c r="D461" s="302"/>
      <c r="E461" s="302"/>
    </row>
    <row r="462" spans="3:5" x14ac:dyDescent="0.25">
      <c r="C462" s="302"/>
      <c r="D462" s="302"/>
      <c r="E462" s="302"/>
    </row>
    <row r="463" spans="3:5" x14ac:dyDescent="0.25">
      <c r="C463" s="302"/>
      <c r="D463" s="302"/>
      <c r="E463" s="302"/>
    </row>
    <row r="464" spans="3:5" x14ac:dyDescent="0.25">
      <c r="C464" s="302"/>
      <c r="D464" s="302"/>
      <c r="E464" s="302"/>
    </row>
    <row r="465" spans="3:5" x14ac:dyDescent="0.25">
      <c r="C465" s="302"/>
      <c r="D465" s="302"/>
      <c r="E465" s="302"/>
    </row>
    <row r="466" spans="3:5" x14ac:dyDescent="0.25">
      <c r="C466" s="302"/>
      <c r="D466" s="302"/>
      <c r="E466" s="302"/>
    </row>
    <row r="467" spans="3:5" x14ac:dyDescent="0.25">
      <c r="C467" s="302"/>
      <c r="D467" s="302"/>
      <c r="E467" s="302"/>
    </row>
    <row r="468" spans="3:5" x14ac:dyDescent="0.25">
      <c r="C468" s="302"/>
      <c r="D468" s="302"/>
      <c r="E468" s="302"/>
    </row>
    <row r="469" spans="3:5" x14ac:dyDescent="0.25">
      <c r="C469" s="302"/>
      <c r="D469" s="302"/>
      <c r="E469" s="302"/>
    </row>
    <row r="470" spans="3:5" x14ac:dyDescent="0.25">
      <c r="C470" s="302"/>
      <c r="D470" s="302"/>
      <c r="E470" s="302"/>
    </row>
    <row r="471" spans="3:5" x14ac:dyDescent="0.25">
      <c r="C471" s="302"/>
      <c r="D471" s="302"/>
      <c r="E471" s="302"/>
    </row>
    <row r="472" spans="3:5" x14ac:dyDescent="0.25">
      <c r="C472" s="302"/>
      <c r="D472" s="302"/>
      <c r="E472" s="302"/>
    </row>
    <row r="473" spans="3:5" x14ac:dyDescent="0.25">
      <c r="C473" s="302"/>
      <c r="D473" s="302"/>
      <c r="E473" s="302"/>
    </row>
    <row r="474" spans="3:5" x14ac:dyDescent="0.25">
      <c r="C474" s="302"/>
      <c r="D474" s="302"/>
      <c r="E474" s="302"/>
    </row>
    <row r="475" spans="3:5" x14ac:dyDescent="0.25">
      <c r="C475" s="302"/>
      <c r="D475" s="302"/>
      <c r="E475" s="302"/>
    </row>
    <row r="476" spans="3:5" x14ac:dyDescent="0.25">
      <c r="C476" s="302"/>
      <c r="D476" s="302"/>
      <c r="E476" s="302"/>
    </row>
    <row r="477" spans="3:5" x14ac:dyDescent="0.25">
      <c r="C477" s="302"/>
      <c r="D477" s="302"/>
      <c r="E477" s="302"/>
    </row>
    <row r="478" spans="3:5" x14ac:dyDescent="0.25">
      <c r="C478" s="302"/>
      <c r="D478" s="302"/>
      <c r="E478" s="302"/>
    </row>
    <row r="479" spans="3:5" x14ac:dyDescent="0.25">
      <c r="C479" s="302"/>
      <c r="D479" s="302"/>
      <c r="E479" s="302"/>
    </row>
    <row r="480" spans="3:5" x14ac:dyDescent="0.25">
      <c r="C480" s="302"/>
      <c r="D480" s="302"/>
      <c r="E480" s="302"/>
    </row>
    <row r="481" spans="3:5" x14ac:dyDescent="0.25">
      <c r="C481" s="302"/>
      <c r="D481" s="302"/>
      <c r="E481" s="302"/>
    </row>
    <row r="482" spans="3:5" x14ac:dyDescent="0.25">
      <c r="C482" s="302"/>
      <c r="D482" s="302"/>
      <c r="E482" s="302"/>
    </row>
    <row r="483" spans="3:5" x14ac:dyDescent="0.25">
      <c r="C483" s="302"/>
      <c r="D483" s="302"/>
      <c r="E483" s="302"/>
    </row>
    <row r="484" spans="3:5" x14ac:dyDescent="0.25">
      <c r="C484" s="302"/>
      <c r="D484" s="302"/>
      <c r="E484" s="302"/>
    </row>
    <row r="485" spans="3:5" x14ac:dyDescent="0.25">
      <c r="C485" s="302"/>
      <c r="D485" s="302"/>
      <c r="E485" s="302"/>
    </row>
    <row r="486" spans="3:5" x14ac:dyDescent="0.25">
      <c r="C486" s="302"/>
      <c r="D486" s="302"/>
      <c r="E486" s="302"/>
    </row>
    <row r="487" spans="3:5" x14ac:dyDescent="0.25">
      <c r="C487" s="302"/>
      <c r="D487" s="302"/>
      <c r="E487" s="302"/>
    </row>
    <row r="488" spans="3:5" x14ac:dyDescent="0.25">
      <c r="C488" s="302"/>
      <c r="D488" s="302"/>
      <c r="E488" s="302"/>
    </row>
    <row r="489" spans="3:5" x14ac:dyDescent="0.25">
      <c r="C489" s="302"/>
      <c r="D489" s="302"/>
      <c r="E489" s="302"/>
    </row>
  </sheetData>
  <mergeCells count="767">
    <mergeCell ref="C20:E20"/>
    <mergeCell ref="C21:E21"/>
    <mergeCell ref="C27:E27"/>
    <mergeCell ref="C35:E35"/>
    <mergeCell ref="G26:I26"/>
    <mergeCell ref="G23:I23"/>
    <mergeCell ref="G24:I24"/>
    <mergeCell ref="C26:E26"/>
    <mergeCell ref="C24:E24"/>
    <mergeCell ref="C23:E23"/>
    <mergeCell ref="C25:E25"/>
    <mergeCell ref="G25:I25"/>
    <mergeCell ref="C36:E36"/>
    <mergeCell ref="C28:E28"/>
    <mergeCell ref="C29:E29"/>
    <mergeCell ref="C30:E30"/>
    <mergeCell ref="C32:E32"/>
    <mergeCell ref="C33:E33"/>
    <mergeCell ref="C34:E34"/>
    <mergeCell ref="C31:E31"/>
    <mergeCell ref="C22:E22"/>
    <mergeCell ref="G36:I36"/>
    <mergeCell ref="G34:I34"/>
    <mergeCell ref="G35:I35"/>
    <mergeCell ref="G27:I27"/>
    <mergeCell ref="G28:I28"/>
    <mergeCell ref="G32:I32"/>
    <mergeCell ref="G33:I33"/>
    <mergeCell ref="G19:I19"/>
    <mergeCell ref="G20:I20"/>
    <mergeCell ref="G21:I21"/>
    <mergeCell ref="G22:I22"/>
    <mergeCell ref="B10:E10"/>
    <mergeCell ref="C12:E12"/>
    <mergeCell ref="C18:E18"/>
    <mergeCell ref="C19:E19"/>
    <mergeCell ref="G12:I12"/>
    <mergeCell ref="C13:E13"/>
    <mergeCell ref="C14:E14"/>
    <mergeCell ref="C15:E15"/>
    <mergeCell ref="C16:E16"/>
    <mergeCell ref="F12:F13"/>
    <mergeCell ref="C17:E17"/>
    <mergeCell ref="G13:I13"/>
    <mergeCell ref="G14:I14"/>
    <mergeCell ref="G15:I15"/>
    <mergeCell ref="G16:I16"/>
    <mergeCell ref="G17:I17"/>
    <mergeCell ref="G18:I18"/>
    <mergeCell ref="B7:I7"/>
    <mergeCell ref="B2:I2"/>
    <mergeCell ref="B3:I3"/>
    <mergeCell ref="B4:I4"/>
    <mergeCell ref="B5:I5"/>
    <mergeCell ref="B6:I6"/>
    <mergeCell ref="G8:I8"/>
    <mergeCell ref="G9:I9"/>
    <mergeCell ref="B8:E8"/>
    <mergeCell ref="B9:E9"/>
    <mergeCell ref="C42:E42"/>
    <mergeCell ref="C43:E43"/>
    <mergeCell ref="C44:E44"/>
    <mergeCell ref="C45:E45"/>
    <mergeCell ref="C46:E46"/>
    <mergeCell ref="C37:E37"/>
    <mergeCell ref="C38:E38"/>
    <mergeCell ref="C39:E39"/>
    <mergeCell ref="C40:E40"/>
    <mergeCell ref="C41:E41"/>
    <mergeCell ref="C52:E52"/>
    <mergeCell ref="C53:E53"/>
    <mergeCell ref="C54:E54"/>
    <mergeCell ref="C55:E55"/>
    <mergeCell ref="C56:E56"/>
    <mergeCell ref="C47:E47"/>
    <mergeCell ref="C48:E48"/>
    <mergeCell ref="C49:E49"/>
    <mergeCell ref="C50:E50"/>
    <mergeCell ref="C51:E51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102:E102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E111"/>
    <mergeCell ref="C122:E122"/>
    <mergeCell ref="C123:E123"/>
    <mergeCell ref="C124:E124"/>
    <mergeCell ref="C125:E125"/>
    <mergeCell ref="C126:E126"/>
    <mergeCell ref="C117:E117"/>
    <mergeCell ref="C118:E118"/>
    <mergeCell ref="C119:E119"/>
    <mergeCell ref="C120:E120"/>
    <mergeCell ref="C121:E121"/>
    <mergeCell ref="C132:E132"/>
    <mergeCell ref="C133:E133"/>
    <mergeCell ref="C134:E134"/>
    <mergeCell ref="C135:E135"/>
    <mergeCell ref="C136:E136"/>
    <mergeCell ref="C127:E127"/>
    <mergeCell ref="C128:E128"/>
    <mergeCell ref="C129:E129"/>
    <mergeCell ref="C130:E130"/>
    <mergeCell ref="C131:E131"/>
    <mergeCell ref="C142:E142"/>
    <mergeCell ref="C143:E143"/>
    <mergeCell ref="C144:E144"/>
    <mergeCell ref="C145:E145"/>
    <mergeCell ref="C146:E146"/>
    <mergeCell ref="C137:E137"/>
    <mergeCell ref="C138:E138"/>
    <mergeCell ref="C139:E139"/>
    <mergeCell ref="C140:E140"/>
    <mergeCell ref="C141:E141"/>
    <mergeCell ref="C152:E152"/>
    <mergeCell ref="C153:E153"/>
    <mergeCell ref="C154:E154"/>
    <mergeCell ref="C155:E155"/>
    <mergeCell ref="C156:E156"/>
    <mergeCell ref="C147:E147"/>
    <mergeCell ref="C148:E148"/>
    <mergeCell ref="C149:E149"/>
    <mergeCell ref="C150:E150"/>
    <mergeCell ref="C151:E151"/>
    <mergeCell ref="C162:E162"/>
    <mergeCell ref="C163:E163"/>
    <mergeCell ref="C164:E164"/>
    <mergeCell ref="C165:E165"/>
    <mergeCell ref="C166:E166"/>
    <mergeCell ref="C157:E157"/>
    <mergeCell ref="C158:E158"/>
    <mergeCell ref="C159:E159"/>
    <mergeCell ref="C160:E160"/>
    <mergeCell ref="C161:E161"/>
    <mergeCell ref="C172:E172"/>
    <mergeCell ref="C173:E173"/>
    <mergeCell ref="C174:E174"/>
    <mergeCell ref="C175:E175"/>
    <mergeCell ref="C176:E176"/>
    <mergeCell ref="C167:E167"/>
    <mergeCell ref="C168:E168"/>
    <mergeCell ref="C169:E169"/>
    <mergeCell ref="C170:E170"/>
    <mergeCell ref="C171:E171"/>
    <mergeCell ref="C182:E182"/>
    <mergeCell ref="C183:E183"/>
    <mergeCell ref="C184:E184"/>
    <mergeCell ref="C185:E185"/>
    <mergeCell ref="C186:E186"/>
    <mergeCell ref="C177:E177"/>
    <mergeCell ref="C178:E178"/>
    <mergeCell ref="C179:E179"/>
    <mergeCell ref="C180:E180"/>
    <mergeCell ref="C181:E181"/>
    <mergeCell ref="C192:E192"/>
    <mergeCell ref="C193:E193"/>
    <mergeCell ref="C194:E194"/>
    <mergeCell ref="C195:E195"/>
    <mergeCell ref="C196:E196"/>
    <mergeCell ref="C187:E187"/>
    <mergeCell ref="C188:E188"/>
    <mergeCell ref="C189:E189"/>
    <mergeCell ref="C190:E190"/>
    <mergeCell ref="C191:E191"/>
    <mergeCell ref="C202:E202"/>
    <mergeCell ref="C203:E203"/>
    <mergeCell ref="C204:E204"/>
    <mergeCell ref="C205:E205"/>
    <mergeCell ref="C206:E206"/>
    <mergeCell ref="C197:E197"/>
    <mergeCell ref="C198:E198"/>
    <mergeCell ref="C199:E199"/>
    <mergeCell ref="C200:E200"/>
    <mergeCell ref="C201:E201"/>
    <mergeCell ref="C212:E212"/>
    <mergeCell ref="C213:E213"/>
    <mergeCell ref="C214:E214"/>
    <mergeCell ref="C215:E215"/>
    <mergeCell ref="C216:E216"/>
    <mergeCell ref="C207:E207"/>
    <mergeCell ref="C208:E208"/>
    <mergeCell ref="C209:E209"/>
    <mergeCell ref="C210:E210"/>
    <mergeCell ref="C211:E211"/>
    <mergeCell ref="C222:E222"/>
    <mergeCell ref="C223:E223"/>
    <mergeCell ref="C224:E224"/>
    <mergeCell ref="C225:E225"/>
    <mergeCell ref="C226:E226"/>
    <mergeCell ref="C217:E217"/>
    <mergeCell ref="C218:E218"/>
    <mergeCell ref="C219:E219"/>
    <mergeCell ref="C220:E220"/>
    <mergeCell ref="C221:E221"/>
    <mergeCell ref="C232:E232"/>
    <mergeCell ref="C233:E233"/>
    <mergeCell ref="C234:E234"/>
    <mergeCell ref="C235:E235"/>
    <mergeCell ref="C236:E236"/>
    <mergeCell ref="C227:E227"/>
    <mergeCell ref="C228:E228"/>
    <mergeCell ref="C229:E229"/>
    <mergeCell ref="C230:E230"/>
    <mergeCell ref="C231:E231"/>
    <mergeCell ref="C242:E242"/>
    <mergeCell ref="C243:E243"/>
    <mergeCell ref="C244:E244"/>
    <mergeCell ref="C245:E245"/>
    <mergeCell ref="C246:E246"/>
    <mergeCell ref="C237:E237"/>
    <mergeCell ref="C238:E238"/>
    <mergeCell ref="C239:E239"/>
    <mergeCell ref="C240:E240"/>
    <mergeCell ref="C241:E241"/>
    <mergeCell ref="C252:E252"/>
    <mergeCell ref="C253:E253"/>
    <mergeCell ref="C254:E254"/>
    <mergeCell ref="C255:E255"/>
    <mergeCell ref="C256:E256"/>
    <mergeCell ref="C247:E247"/>
    <mergeCell ref="C248:E248"/>
    <mergeCell ref="C249:E249"/>
    <mergeCell ref="C250:E250"/>
    <mergeCell ref="C251:E251"/>
    <mergeCell ref="C262:E262"/>
    <mergeCell ref="C263:E263"/>
    <mergeCell ref="C264:E264"/>
    <mergeCell ref="C265:E265"/>
    <mergeCell ref="C266:E266"/>
    <mergeCell ref="C257:E257"/>
    <mergeCell ref="C258:E258"/>
    <mergeCell ref="C259:E259"/>
    <mergeCell ref="C260:E260"/>
    <mergeCell ref="C261:E261"/>
    <mergeCell ref="C272:E272"/>
    <mergeCell ref="C273:E273"/>
    <mergeCell ref="C274:E274"/>
    <mergeCell ref="C275:E275"/>
    <mergeCell ref="C276:E276"/>
    <mergeCell ref="C267:E267"/>
    <mergeCell ref="C268:E268"/>
    <mergeCell ref="C269:E269"/>
    <mergeCell ref="C270:E270"/>
    <mergeCell ref="C271:E271"/>
    <mergeCell ref="C282:E282"/>
    <mergeCell ref="C283:E283"/>
    <mergeCell ref="C284:E284"/>
    <mergeCell ref="C285:E285"/>
    <mergeCell ref="C286:E286"/>
    <mergeCell ref="C277:E277"/>
    <mergeCell ref="C278:E278"/>
    <mergeCell ref="C279:E279"/>
    <mergeCell ref="C280:E280"/>
    <mergeCell ref="C281:E281"/>
    <mergeCell ref="C292:E292"/>
    <mergeCell ref="C293:E293"/>
    <mergeCell ref="C294:E294"/>
    <mergeCell ref="C295:E295"/>
    <mergeCell ref="C296:E296"/>
    <mergeCell ref="C287:E287"/>
    <mergeCell ref="C288:E288"/>
    <mergeCell ref="C289:E289"/>
    <mergeCell ref="C290:E290"/>
    <mergeCell ref="C291:E291"/>
    <mergeCell ref="C302:E302"/>
    <mergeCell ref="C303:E303"/>
    <mergeCell ref="C304:E304"/>
    <mergeCell ref="C305:E305"/>
    <mergeCell ref="C306:E306"/>
    <mergeCell ref="C297:E297"/>
    <mergeCell ref="C298:E298"/>
    <mergeCell ref="C299:E299"/>
    <mergeCell ref="C300:E300"/>
    <mergeCell ref="C301:E301"/>
    <mergeCell ref="C312:E312"/>
    <mergeCell ref="C313:E313"/>
    <mergeCell ref="C314:E314"/>
    <mergeCell ref="C315:E315"/>
    <mergeCell ref="C316:E316"/>
    <mergeCell ref="C307:E307"/>
    <mergeCell ref="C308:E308"/>
    <mergeCell ref="C309:E309"/>
    <mergeCell ref="C310:E310"/>
    <mergeCell ref="C311:E311"/>
    <mergeCell ref="C322:E322"/>
    <mergeCell ref="C323:E323"/>
    <mergeCell ref="C324:E324"/>
    <mergeCell ref="C325:E325"/>
    <mergeCell ref="C326:E326"/>
    <mergeCell ref="C317:E317"/>
    <mergeCell ref="C318:E318"/>
    <mergeCell ref="C319:E319"/>
    <mergeCell ref="C320:E320"/>
    <mergeCell ref="C321:E321"/>
    <mergeCell ref="C332:E332"/>
    <mergeCell ref="C333:E333"/>
    <mergeCell ref="C334:E334"/>
    <mergeCell ref="C335:E335"/>
    <mergeCell ref="C336:E336"/>
    <mergeCell ref="C327:E327"/>
    <mergeCell ref="C328:E328"/>
    <mergeCell ref="C329:E329"/>
    <mergeCell ref="C330:E330"/>
    <mergeCell ref="C331:E331"/>
    <mergeCell ref="C342:E342"/>
    <mergeCell ref="C343:E343"/>
    <mergeCell ref="C344:E344"/>
    <mergeCell ref="C345:E345"/>
    <mergeCell ref="C346:E346"/>
    <mergeCell ref="C337:E337"/>
    <mergeCell ref="C338:E338"/>
    <mergeCell ref="C339:E339"/>
    <mergeCell ref="C340:E340"/>
    <mergeCell ref="C341:E341"/>
    <mergeCell ref="C352:E352"/>
    <mergeCell ref="C353:E353"/>
    <mergeCell ref="C354:E354"/>
    <mergeCell ref="C355:E355"/>
    <mergeCell ref="C356:E356"/>
    <mergeCell ref="C347:E347"/>
    <mergeCell ref="C348:E348"/>
    <mergeCell ref="C349:E349"/>
    <mergeCell ref="C350:E350"/>
    <mergeCell ref="C351:E351"/>
    <mergeCell ref="C362:E362"/>
    <mergeCell ref="C363:E363"/>
    <mergeCell ref="C364:E364"/>
    <mergeCell ref="C365:E365"/>
    <mergeCell ref="C366:E366"/>
    <mergeCell ref="C357:E357"/>
    <mergeCell ref="C358:E358"/>
    <mergeCell ref="C359:E359"/>
    <mergeCell ref="C360:E360"/>
    <mergeCell ref="C361:E361"/>
    <mergeCell ref="C372:E372"/>
    <mergeCell ref="C373:E373"/>
    <mergeCell ref="C374:E374"/>
    <mergeCell ref="C375:E375"/>
    <mergeCell ref="C376:E376"/>
    <mergeCell ref="C367:E367"/>
    <mergeCell ref="C368:E368"/>
    <mergeCell ref="C369:E369"/>
    <mergeCell ref="C370:E370"/>
    <mergeCell ref="C371:E371"/>
    <mergeCell ref="C382:E382"/>
    <mergeCell ref="C383:E383"/>
    <mergeCell ref="C384:E384"/>
    <mergeCell ref="C385:E385"/>
    <mergeCell ref="C386:E386"/>
    <mergeCell ref="C377:E377"/>
    <mergeCell ref="C378:E378"/>
    <mergeCell ref="C379:E379"/>
    <mergeCell ref="C380:E380"/>
    <mergeCell ref="C381:E381"/>
    <mergeCell ref="C392:E392"/>
    <mergeCell ref="C393:E393"/>
    <mergeCell ref="C394:E394"/>
    <mergeCell ref="C395:E395"/>
    <mergeCell ref="C396:E396"/>
    <mergeCell ref="C387:E387"/>
    <mergeCell ref="C388:E388"/>
    <mergeCell ref="C389:E389"/>
    <mergeCell ref="C390:E390"/>
    <mergeCell ref="C391:E391"/>
    <mergeCell ref="C402:E402"/>
    <mergeCell ref="C403:E403"/>
    <mergeCell ref="C404:E404"/>
    <mergeCell ref="C405:E405"/>
    <mergeCell ref="C406:E406"/>
    <mergeCell ref="C397:E397"/>
    <mergeCell ref="C398:E398"/>
    <mergeCell ref="C399:E399"/>
    <mergeCell ref="C400:E400"/>
    <mergeCell ref="C401:E401"/>
    <mergeCell ref="C412:E412"/>
    <mergeCell ref="C413:E413"/>
    <mergeCell ref="C414:E414"/>
    <mergeCell ref="C415:E415"/>
    <mergeCell ref="C416:E416"/>
    <mergeCell ref="C407:E407"/>
    <mergeCell ref="C408:E408"/>
    <mergeCell ref="C409:E409"/>
    <mergeCell ref="C410:E410"/>
    <mergeCell ref="C411:E411"/>
    <mergeCell ref="C422:E422"/>
    <mergeCell ref="C423:E423"/>
    <mergeCell ref="C424:E424"/>
    <mergeCell ref="C425:E425"/>
    <mergeCell ref="C426:E426"/>
    <mergeCell ref="C417:E417"/>
    <mergeCell ref="C418:E418"/>
    <mergeCell ref="C419:E419"/>
    <mergeCell ref="C420:E420"/>
    <mergeCell ref="C421:E421"/>
    <mergeCell ref="C432:E432"/>
    <mergeCell ref="C433:E433"/>
    <mergeCell ref="C434:E434"/>
    <mergeCell ref="C435:E435"/>
    <mergeCell ref="C436:E436"/>
    <mergeCell ref="C427:E427"/>
    <mergeCell ref="C428:E428"/>
    <mergeCell ref="C429:E429"/>
    <mergeCell ref="C430:E430"/>
    <mergeCell ref="C431:E431"/>
    <mergeCell ref="C442:E442"/>
    <mergeCell ref="C443:E443"/>
    <mergeCell ref="C444:E444"/>
    <mergeCell ref="C445:E445"/>
    <mergeCell ref="C446:E446"/>
    <mergeCell ref="C437:E437"/>
    <mergeCell ref="C438:E438"/>
    <mergeCell ref="C439:E439"/>
    <mergeCell ref="C440:E440"/>
    <mergeCell ref="C441:E441"/>
    <mergeCell ref="C452:E452"/>
    <mergeCell ref="C453:E453"/>
    <mergeCell ref="C454:E454"/>
    <mergeCell ref="C455:E455"/>
    <mergeCell ref="C456:E456"/>
    <mergeCell ref="C447:E447"/>
    <mergeCell ref="C448:E448"/>
    <mergeCell ref="C449:E449"/>
    <mergeCell ref="C450:E450"/>
    <mergeCell ref="C451:E451"/>
    <mergeCell ref="C462:E462"/>
    <mergeCell ref="C463:E463"/>
    <mergeCell ref="C464:E464"/>
    <mergeCell ref="C465:E465"/>
    <mergeCell ref="C466:E466"/>
    <mergeCell ref="C457:E457"/>
    <mergeCell ref="C458:E458"/>
    <mergeCell ref="C459:E459"/>
    <mergeCell ref="C460:E460"/>
    <mergeCell ref="C461:E461"/>
    <mergeCell ref="C480:E480"/>
    <mergeCell ref="C481:E481"/>
    <mergeCell ref="C472:E472"/>
    <mergeCell ref="C473:E473"/>
    <mergeCell ref="C474:E474"/>
    <mergeCell ref="C475:E475"/>
    <mergeCell ref="C476:E476"/>
    <mergeCell ref="C467:E467"/>
    <mergeCell ref="C468:E468"/>
    <mergeCell ref="C469:E469"/>
    <mergeCell ref="C470:E470"/>
    <mergeCell ref="C471:E471"/>
    <mergeCell ref="C487:E487"/>
    <mergeCell ref="C488:E488"/>
    <mergeCell ref="C489:E489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C482:E482"/>
    <mergeCell ref="C483:E483"/>
    <mergeCell ref="C484:E484"/>
    <mergeCell ref="C485:E485"/>
    <mergeCell ref="C486:E486"/>
    <mergeCell ref="C477:E477"/>
    <mergeCell ref="C478:E478"/>
    <mergeCell ref="C479:E479"/>
    <mergeCell ref="G55:I55"/>
    <mergeCell ref="G56:I56"/>
    <mergeCell ref="G57:I57"/>
    <mergeCell ref="G58:I58"/>
    <mergeCell ref="G59:I59"/>
    <mergeCell ref="G50:I50"/>
    <mergeCell ref="G51:I51"/>
    <mergeCell ref="G52:I52"/>
    <mergeCell ref="G53:I53"/>
    <mergeCell ref="G54:I54"/>
    <mergeCell ref="G65:I65"/>
    <mergeCell ref="G66:I66"/>
    <mergeCell ref="G67:I67"/>
    <mergeCell ref="G68:I68"/>
    <mergeCell ref="G69:I69"/>
    <mergeCell ref="G60:I60"/>
    <mergeCell ref="G61:I61"/>
    <mergeCell ref="G62:I62"/>
    <mergeCell ref="G63:I63"/>
    <mergeCell ref="G64:I64"/>
    <mergeCell ref="G75:I75"/>
    <mergeCell ref="G76:I76"/>
    <mergeCell ref="G77:I77"/>
    <mergeCell ref="G78:I78"/>
    <mergeCell ref="G79:I79"/>
    <mergeCell ref="G70:I70"/>
    <mergeCell ref="G71:I71"/>
    <mergeCell ref="G72:I72"/>
    <mergeCell ref="G73:I73"/>
    <mergeCell ref="G74:I74"/>
    <mergeCell ref="G85:I85"/>
    <mergeCell ref="G86:I86"/>
    <mergeCell ref="G87:I87"/>
    <mergeCell ref="G88:I88"/>
    <mergeCell ref="G89:I89"/>
    <mergeCell ref="G80:I80"/>
    <mergeCell ref="G81:I81"/>
    <mergeCell ref="G82:I82"/>
    <mergeCell ref="G83:I83"/>
    <mergeCell ref="G84:I84"/>
    <mergeCell ref="G95:I95"/>
    <mergeCell ref="G96:I96"/>
    <mergeCell ref="G97:I97"/>
    <mergeCell ref="G98:I98"/>
    <mergeCell ref="G99:I99"/>
    <mergeCell ref="G90:I90"/>
    <mergeCell ref="G91:I91"/>
    <mergeCell ref="G92:I92"/>
    <mergeCell ref="G93:I93"/>
    <mergeCell ref="G94:I94"/>
    <mergeCell ref="G105:I105"/>
    <mergeCell ref="G106:I106"/>
    <mergeCell ref="G107:I107"/>
    <mergeCell ref="G108:I108"/>
    <mergeCell ref="G109:I109"/>
    <mergeCell ref="G100:I100"/>
    <mergeCell ref="G101:I101"/>
    <mergeCell ref="G102:I102"/>
    <mergeCell ref="G103:I103"/>
    <mergeCell ref="G104:I104"/>
    <mergeCell ref="G115:I115"/>
    <mergeCell ref="G116:I116"/>
    <mergeCell ref="G117:I117"/>
    <mergeCell ref="G118:I118"/>
    <mergeCell ref="G119:I119"/>
    <mergeCell ref="G110:I110"/>
    <mergeCell ref="G111:I111"/>
    <mergeCell ref="G112:I112"/>
    <mergeCell ref="G113:I113"/>
    <mergeCell ref="G114:I114"/>
    <mergeCell ref="G125:I125"/>
    <mergeCell ref="G126:I126"/>
    <mergeCell ref="G127:I127"/>
    <mergeCell ref="G128:I128"/>
    <mergeCell ref="G129:I129"/>
    <mergeCell ref="G120:I120"/>
    <mergeCell ref="G121:I121"/>
    <mergeCell ref="G122:I122"/>
    <mergeCell ref="G123:I123"/>
    <mergeCell ref="G124:I124"/>
    <mergeCell ref="G135:I135"/>
    <mergeCell ref="G136:I136"/>
    <mergeCell ref="G137:I137"/>
    <mergeCell ref="G138:I138"/>
    <mergeCell ref="G139:I139"/>
    <mergeCell ref="G130:I130"/>
    <mergeCell ref="G131:I131"/>
    <mergeCell ref="G132:I132"/>
    <mergeCell ref="G133:I133"/>
    <mergeCell ref="G134:I134"/>
    <mergeCell ref="G145:I145"/>
    <mergeCell ref="G146:I146"/>
    <mergeCell ref="G147:I147"/>
    <mergeCell ref="G148:I148"/>
    <mergeCell ref="G149:I149"/>
    <mergeCell ref="G140:I140"/>
    <mergeCell ref="G141:I141"/>
    <mergeCell ref="G142:I142"/>
    <mergeCell ref="G143:I143"/>
    <mergeCell ref="G144:I144"/>
    <mergeCell ref="G155:I155"/>
    <mergeCell ref="G156:I156"/>
    <mergeCell ref="G157:I157"/>
    <mergeCell ref="G158:I158"/>
    <mergeCell ref="G159:I159"/>
    <mergeCell ref="G150:I150"/>
    <mergeCell ref="G151:I151"/>
    <mergeCell ref="G152:I152"/>
    <mergeCell ref="G153:I153"/>
    <mergeCell ref="G154:I154"/>
    <mergeCell ref="G165:I165"/>
    <mergeCell ref="G166:I166"/>
    <mergeCell ref="G167:I167"/>
    <mergeCell ref="G168:I168"/>
    <mergeCell ref="G169:I169"/>
    <mergeCell ref="G160:I160"/>
    <mergeCell ref="G161:I161"/>
    <mergeCell ref="G162:I162"/>
    <mergeCell ref="G163:I163"/>
    <mergeCell ref="G164:I164"/>
    <mergeCell ref="G175:I175"/>
    <mergeCell ref="G176:I176"/>
    <mergeCell ref="G177:I177"/>
    <mergeCell ref="G178:I178"/>
    <mergeCell ref="G179:I179"/>
    <mergeCell ref="G170:I170"/>
    <mergeCell ref="G171:I171"/>
    <mergeCell ref="G172:I172"/>
    <mergeCell ref="G173:I173"/>
    <mergeCell ref="G174:I174"/>
    <mergeCell ref="G185:I185"/>
    <mergeCell ref="G186:I186"/>
    <mergeCell ref="G187:I187"/>
    <mergeCell ref="G188:I188"/>
    <mergeCell ref="G189:I189"/>
    <mergeCell ref="G180:I180"/>
    <mergeCell ref="G181:I181"/>
    <mergeCell ref="G182:I182"/>
    <mergeCell ref="G183:I183"/>
    <mergeCell ref="G184:I184"/>
    <mergeCell ref="G195:I195"/>
    <mergeCell ref="G196:I196"/>
    <mergeCell ref="G197:I197"/>
    <mergeCell ref="G198:I198"/>
    <mergeCell ref="G199:I199"/>
    <mergeCell ref="G190:I190"/>
    <mergeCell ref="G191:I191"/>
    <mergeCell ref="G192:I192"/>
    <mergeCell ref="G193:I193"/>
    <mergeCell ref="G194:I194"/>
    <mergeCell ref="G205:I205"/>
    <mergeCell ref="G206:I206"/>
    <mergeCell ref="G207:I207"/>
    <mergeCell ref="G208:I208"/>
    <mergeCell ref="G209:I209"/>
    <mergeCell ref="G200:I200"/>
    <mergeCell ref="G201:I201"/>
    <mergeCell ref="G202:I202"/>
    <mergeCell ref="G203:I203"/>
    <mergeCell ref="G204:I204"/>
    <mergeCell ref="G215:I215"/>
    <mergeCell ref="G216:I216"/>
    <mergeCell ref="G217:I217"/>
    <mergeCell ref="G218:I218"/>
    <mergeCell ref="G219:I219"/>
    <mergeCell ref="G210:I210"/>
    <mergeCell ref="G211:I211"/>
    <mergeCell ref="G212:I212"/>
    <mergeCell ref="G213:I213"/>
    <mergeCell ref="G214:I214"/>
    <mergeCell ref="G225:I225"/>
    <mergeCell ref="G226:I226"/>
    <mergeCell ref="G227:I227"/>
    <mergeCell ref="G228:I228"/>
    <mergeCell ref="G229:I229"/>
    <mergeCell ref="G220:I220"/>
    <mergeCell ref="G221:I221"/>
    <mergeCell ref="G222:I222"/>
    <mergeCell ref="G223:I223"/>
    <mergeCell ref="G224:I224"/>
    <mergeCell ref="G235:I235"/>
    <mergeCell ref="G236:I236"/>
    <mergeCell ref="G237:I237"/>
    <mergeCell ref="G238:I238"/>
    <mergeCell ref="G239:I239"/>
    <mergeCell ref="G230:I230"/>
    <mergeCell ref="G231:I231"/>
    <mergeCell ref="G232:I232"/>
    <mergeCell ref="G233:I233"/>
    <mergeCell ref="G234:I234"/>
    <mergeCell ref="G245:I245"/>
    <mergeCell ref="G246:I246"/>
    <mergeCell ref="G247:I247"/>
    <mergeCell ref="G248:I248"/>
    <mergeCell ref="G249:I249"/>
    <mergeCell ref="G240:I240"/>
    <mergeCell ref="G241:I241"/>
    <mergeCell ref="G242:I242"/>
    <mergeCell ref="G243:I243"/>
    <mergeCell ref="G244:I244"/>
    <mergeCell ref="G255:I255"/>
    <mergeCell ref="G256:I256"/>
    <mergeCell ref="G257:I257"/>
    <mergeCell ref="G258:I258"/>
    <mergeCell ref="G259:I259"/>
    <mergeCell ref="G250:I250"/>
    <mergeCell ref="G251:I251"/>
    <mergeCell ref="G252:I252"/>
    <mergeCell ref="G253:I253"/>
    <mergeCell ref="G254:I254"/>
    <mergeCell ref="G265:I265"/>
    <mergeCell ref="G266:I266"/>
    <mergeCell ref="G267:I267"/>
    <mergeCell ref="G268:I268"/>
    <mergeCell ref="G269:I269"/>
    <mergeCell ref="G260:I260"/>
    <mergeCell ref="G261:I261"/>
    <mergeCell ref="G262:I262"/>
    <mergeCell ref="G263:I263"/>
    <mergeCell ref="G264:I264"/>
    <mergeCell ref="G275:I275"/>
    <mergeCell ref="G276:I276"/>
    <mergeCell ref="G277:I277"/>
    <mergeCell ref="G278:I278"/>
    <mergeCell ref="G279:I279"/>
    <mergeCell ref="G270:I270"/>
    <mergeCell ref="G271:I271"/>
    <mergeCell ref="G272:I272"/>
    <mergeCell ref="G273:I273"/>
    <mergeCell ref="G274:I274"/>
    <mergeCell ref="G290:I290"/>
    <mergeCell ref="G291:I291"/>
    <mergeCell ref="G285:I285"/>
    <mergeCell ref="G286:I286"/>
    <mergeCell ref="G287:I287"/>
    <mergeCell ref="G288:I288"/>
    <mergeCell ref="G289:I289"/>
    <mergeCell ref="G280:I280"/>
    <mergeCell ref="G281:I281"/>
    <mergeCell ref="G282:I282"/>
    <mergeCell ref="G283:I283"/>
    <mergeCell ref="G284:I284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selection activeCell="D14" sqref="D14"/>
    </sheetView>
  </sheetViews>
  <sheetFormatPr defaultRowHeight="15" x14ac:dyDescent="0.25"/>
  <cols>
    <col min="1" max="1" width="3.42578125" bestFit="1" customWidth="1"/>
    <col min="2" max="2" width="10.42578125" customWidth="1"/>
    <col min="3" max="3" width="9.28515625" customWidth="1"/>
    <col min="4" max="4" width="50.140625" customWidth="1"/>
    <col min="5" max="5" width="5.42578125" customWidth="1"/>
    <col min="6" max="6" width="17.85546875" customWidth="1"/>
    <col min="7" max="7" width="13.42578125" customWidth="1"/>
    <col min="8" max="8" width="11.140625" bestFit="1" customWidth="1"/>
  </cols>
  <sheetData>
    <row r="1" spans="1:8" ht="15.75" x14ac:dyDescent="0.25">
      <c r="A1" s="189" t="s">
        <v>2</v>
      </c>
      <c r="B1" s="190"/>
      <c r="C1" s="190"/>
      <c r="D1" s="190"/>
      <c r="E1" s="190"/>
      <c r="F1" s="190"/>
      <c r="G1" s="190"/>
      <c r="H1" s="191"/>
    </row>
    <row r="2" spans="1:8" ht="15.75" x14ac:dyDescent="0.25">
      <c r="A2" s="250" t="s">
        <v>73</v>
      </c>
      <c r="B2" s="222"/>
      <c r="C2" s="222"/>
      <c r="D2" s="222"/>
      <c r="E2" s="222"/>
      <c r="F2" s="222"/>
      <c r="G2" s="222"/>
      <c r="H2" s="251"/>
    </row>
    <row r="3" spans="1:8" x14ac:dyDescent="0.25">
      <c r="A3" s="195" t="s">
        <v>3</v>
      </c>
      <c r="B3" s="196"/>
      <c r="C3" s="196"/>
      <c r="D3" s="196"/>
      <c r="E3" s="196"/>
      <c r="F3" s="196"/>
      <c r="G3" s="196"/>
      <c r="H3" s="197"/>
    </row>
    <row r="4" spans="1:8" x14ac:dyDescent="0.25">
      <c r="A4" s="198" t="s">
        <v>5</v>
      </c>
      <c r="B4" s="199"/>
      <c r="C4" s="199"/>
      <c r="D4" s="199"/>
      <c r="E4" s="199"/>
      <c r="F4" s="199"/>
      <c r="G4" s="199"/>
      <c r="H4" s="200"/>
    </row>
    <row r="5" spans="1:8" x14ac:dyDescent="0.25">
      <c r="A5" s="343" t="s">
        <v>4</v>
      </c>
      <c r="B5" s="344"/>
      <c r="C5" s="344"/>
      <c r="D5" s="344"/>
      <c r="E5" s="344"/>
      <c r="F5" s="344"/>
      <c r="G5" s="344"/>
      <c r="H5" s="345"/>
    </row>
    <row r="6" spans="1:8" ht="15.75" x14ac:dyDescent="0.25">
      <c r="A6" s="346" t="s">
        <v>89</v>
      </c>
      <c r="B6" s="210"/>
      <c r="C6" s="210"/>
      <c r="D6" s="210"/>
      <c r="E6" s="210"/>
      <c r="F6" s="210"/>
      <c r="G6" s="210"/>
      <c r="H6" s="347"/>
    </row>
    <row r="7" spans="1:8" x14ac:dyDescent="0.25">
      <c r="A7" s="331" t="str">
        <f>ORÇAMENTO!B8</f>
        <v>EMPREENDIMENTO : RECONSTRUÇÃO DE MURO DE ARRIMO DO PÁTIO MUNICIPAL</v>
      </c>
      <c r="B7" s="206"/>
      <c r="C7" s="206"/>
      <c r="D7" s="206"/>
      <c r="E7" s="62"/>
      <c r="F7" s="336" t="str">
        <f>ORÇAMENTO!G8</f>
        <v>Mococa, 19 de dezembro de 2025</v>
      </c>
      <c r="G7" s="336"/>
      <c r="H7" s="337"/>
    </row>
    <row r="8" spans="1:8" ht="24.75" customHeight="1" x14ac:dyDescent="0.25">
      <c r="A8" s="332" t="str">
        <f>ORÇAMENTO!B9</f>
        <v>LOCAL: RUA DR. MIGUEL FERREIRA DA SILVA NETO, JD SÃO LUIZ, Mococa - SP, 13735-064</v>
      </c>
      <c r="B8" s="281"/>
      <c r="C8" s="281"/>
      <c r="D8" s="281"/>
      <c r="E8" s="281"/>
      <c r="F8" s="338"/>
      <c r="G8" s="338"/>
      <c r="H8" s="339"/>
    </row>
    <row r="9" spans="1:8" x14ac:dyDescent="0.25">
      <c r="A9" s="333" t="str">
        <f>ORÇAMENTO!B10</f>
        <v xml:space="preserve">FONTE/DATA BASE: CDHU 199 sem desoneração e SINAPI 09/2025                            </v>
      </c>
      <c r="B9" s="334"/>
      <c r="C9" s="334"/>
      <c r="D9" s="334"/>
      <c r="E9" s="61"/>
      <c r="F9" s="340" t="str">
        <f>ORÇAMENTO!J10</f>
        <v>BDI 19,60%</v>
      </c>
      <c r="G9" s="340"/>
      <c r="H9" s="341"/>
    </row>
    <row r="10" spans="1:8" ht="4.5" customHeight="1" x14ac:dyDescent="0.25"/>
    <row r="11" spans="1:8" ht="25.5" x14ac:dyDescent="0.25">
      <c r="A11" s="319" t="s">
        <v>82</v>
      </c>
      <c r="B11" s="319"/>
      <c r="C11" s="319"/>
      <c r="D11" s="22" t="str">
        <f>D22</f>
        <v>Guia Jardim Concreto 20x100x4cm e mão de obra necessária para instalação</v>
      </c>
      <c r="E11" s="23" t="s">
        <v>78</v>
      </c>
      <c r="F11" s="57" t="s">
        <v>111</v>
      </c>
      <c r="G11" s="64" t="s">
        <v>109</v>
      </c>
      <c r="H11" s="64" t="s">
        <v>112</v>
      </c>
    </row>
    <row r="12" spans="1:8" ht="28.5" customHeight="1" x14ac:dyDescent="0.25">
      <c r="A12" s="26" t="s">
        <v>9</v>
      </c>
      <c r="B12" s="6" t="str">
        <f>A22</f>
        <v>COT01</v>
      </c>
      <c r="C12" s="24" t="str">
        <f>C23</f>
        <v>COTAÇÃO</v>
      </c>
      <c r="D12" s="39" t="str">
        <f>D22</f>
        <v>Guia Jardim Concreto 20x100x4cm e mão de obra necessária para instalação</v>
      </c>
      <c r="E12" s="25" t="s">
        <v>78</v>
      </c>
      <c r="F12" s="27">
        <f>F22</f>
        <v>28.173333333333336</v>
      </c>
      <c r="G12" s="53">
        <v>1</v>
      </c>
      <c r="H12" s="59">
        <f>F12*G12</f>
        <v>28.173333333333336</v>
      </c>
    </row>
    <row r="13" spans="1:8" ht="25.5" x14ac:dyDescent="0.25">
      <c r="A13" s="26" t="s">
        <v>10</v>
      </c>
      <c r="B13" s="6" t="s">
        <v>83</v>
      </c>
      <c r="C13" s="24" t="s">
        <v>76</v>
      </c>
      <c r="D13" s="39" t="s">
        <v>99</v>
      </c>
      <c r="E13" s="25" t="s">
        <v>81</v>
      </c>
      <c r="F13" s="27">
        <v>56.78</v>
      </c>
      <c r="G13" s="53">
        <v>0.02</v>
      </c>
      <c r="H13" s="59">
        <f t="shared" ref="H13:H15" si="0">F13*G13</f>
        <v>1.1355999999999999</v>
      </c>
    </row>
    <row r="14" spans="1:8" x14ac:dyDescent="0.25">
      <c r="A14" s="26" t="s">
        <v>75</v>
      </c>
      <c r="B14" s="58">
        <v>88309</v>
      </c>
      <c r="C14" s="24" t="s">
        <v>106</v>
      </c>
      <c r="D14" s="39" t="s">
        <v>110</v>
      </c>
      <c r="E14" s="25" t="s">
        <v>108</v>
      </c>
      <c r="F14" s="27">
        <v>35.58</v>
      </c>
      <c r="G14" s="53">
        <v>0.15</v>
      </c>
      <c r="H14" s="59">
        <f t="shared" si="0"/>
        <v>5.3369999999999997</v>
      </c>
    </row>
    <row r="15" spans="1:8" x14ac:dyDescent="0.25">
      <c r="A15" s="26" t="s">
        <v>94</v>
      </c>
      <c r="B15" s="6">
        <v>88242</v>
      </c>
      <c r="C15" s="24" t="s">
        <v>106</v>
      </c>
      <c r="D15" s="39" t="s">
        <v>107</v>
      </c>
      <c r="E15" s="25" t="s">
        <v>108</v>
      </c>
      <c r="F15" s="27">
        <v>33.270000000000003</v>
      </c>
      <c r="G15" s="53">
        <v>0.15</v>
      </c>
      <c r="H15" s="59">
        <f t="shared" si="0"/>
        <v>4.9904999999999999</v>
      </c>
    </row>
    <row r="16" spans="1:8" x14ac:dyDescent="0.25">
      <c r="A16" s="26"/>
      <c r="B16" s="6"/>
      <c r="C16" s="24"/>
      <c r="D16" s="39"/>
      <c r="E16" s="25"/>
      <c r="F16" s="27"/>
      <c r="G16" s="53"/>
      <c r="H16" s="53"/>
    </row>
    <row r="17" spans="1:8" x14ac:dyDescent="0.25">
      <c r="A17" s="26"/>
      <c r="B17" s="6"/>
      <c r="C17" s="24"/>
      <c r="D17" s="39"/>
      <c r="E17" s="25"/>
      <c r="F17" s="27"/>
      <c r="G17" s="53"/>
      <c r="H17" s="53"/>
    </row>
    <row r="18" spans="1:8" x14ac:dyDescent="0.25">
      <c r="A18" s="26"/>
      <c r="B18" s="6"/>
      <c r="C18" s="24"/>
      <c r="D18" s="39"/>
      <c r="E18" s="25"/>
      <c r="F18" s="27"/>
      <c r="G18" s="53"/>
      <c r="H18" s="53"/>
    </row>
    <row r="19" spans="1:8" x14ac:dyDescent="0.25">
      <c r="A19" s="26"/>
      <c r="B19" s="6"/>
      <c r="C19" s="24"/>
      <c r="D19" s="39"/>
      <c r="E19" s="25"/>
      <c r="F19" s="27"/>
      <c r="G19" s="53"/>
      <c r="H19" s="53"/>
    </row>
    <row r="20" spans="1:8" x14ac:dyDescent="0.25">
      <c r="D20" s="335" t="s">
        <v>101</v>
      </c>
      <c r="E20" s="335"/>
      <c r="F20" s="342">
        <f>SUM(H12:H15)</f>
        <v>39.636433333333329</v>
      </c>
      <c r="G20" s="342"/>
      <c r="H20" s="342"/>
    </row>
    <row r="21" spans="1:8" x14ac:dyDescent="0.25">
      <c r="E21" s="44"/>
      <c r="F21" s="44"/>
      <c r="G21" s="46"/>
    </row>
    <row r="22" spans="1:8" ht="25.5" x14ac:dyDescent="0.25">
      <c r="A22" s="328" t="s">
        <v>90</v>
      </c>
      <c r="B22" s="329"/>
      <c r="C22" s="330"/>
      <c r="D22" s="22" t="s">
        <v>100</v>
      </c>
      <c r="E22" s="23" t="s">
        <v>78</v>
      </c>
      <c r="F22" s="45">
        <f>AVERAGE(F23:F25)</f>
        <v>28.173333333333336</v>
      </c>
      <c r="G22" s="23" t="s">
        <v>102</v>
      </c>
    </row>
    <row r="23" spans="1:8" x14ac:dyDescent="0.25">
      <c r="A23" s="26" t="s">
        <v>9</v>
      </c>
      <c r="B23" s="6" t="s">
        <v>90</v>
      </c>
      <c r="C23" s="24" t="s">
        <v>91</v>
      </c>
      <c r="D23" s="39"/>
      <c r="E23" s="25" t="s">
        <v>78</v>
      </c>
      <c r="F23" s="27">
        <v>26.74</v>
      </c>
      <c r="G23" s="60" t="s">
        <v>103</v>
      </c>
    </row>
    <row r="24" spans="1:8" x14ac:dyDescent="0.25">
      <c r="A24" s="26" t="s">
        <v>10</v>
      </c>
      <c r="B24" s="6" t="s">
        <v>92</v>
      </c>
      <c r="C24" s="24" t="s">
        <v>91</v>
      </c>
      <c r="D24" s="39"/>
      <c r="E24" s="25" t="s">
        <v>78</v>
      </c>
      <c r="F24" s="27">
        <v>37.380000000000003</v>
      </c>
      <c r="G24" s="60" t="s">
        <v>104</v>
      </c>
    </row>
    <row r="25" spans="1:8" x14ac:dyDescent="0.25">
      <c r="A25" s="26" t="s">
        <v>75</v>
      </c>
      <c r="B25" s="6" t="s">
        <v>93</v>
      </c>
      <c r="C25" s="24" t="s">
        <v>91</v>
      </c>
      <c r="D25" s="39"/>
      <c r="E25" s="25" t="s">
        <v>78</v>
      </c>
      <c r="F25" s="27">
        <f>17*1.2</f>
        <v>20.399999999999999</v>
      </c>
      <c r="G25" s="60" t="s">
        <v>105</v>
      </c>
    </row>
    <row r="26" spans="1:8" x14ac:dyDescent="0.25">
      <c r="E26" s="44"/>
      <c r="F26" s="44"/>
      <c r="G26" s="46"/>
    </row>
    <row r="27" spans="1:8" x14ac:dyDescent="0.25">
      <c r="E27" s="44"/>
      <c r="F27" s="44"/>
      <c r="G27" s="46"/>
    </row>
    <row r="28" spans="1:8" x14ac:dyDescent="0.25">
      <c r="E28" s="44"/>
      <c r="F28" s="44"/>
      <c r="G28" s="46"/>
    </row>
    <row r="29" spans="1:8" x14ac:dyDescent="0.25">
      <c r="D29" s="15"/>
      <c r="G29" s="46"/>
    </row>
    <row r="30" spans="1:8" x14ac:dyDescent="0.25">
      <c r="G30" s="46"/>
    </row>
  </sheetData>
  <mergeCells count="16">
    <mergeCell ref="F7:H7"/>
    <mergeCell ref="F8:H8"/>
    <mergeCell ref="F9:H9"/>
    <mergeCell ref="F20:H20"/>
    <mergeCell ref="A1:H1"/>
    <mergeCell ref="A2:H2"/>
    <mergeCell ref="A3:H3"/>
    <mergeCell ref="A4:H4"/>
    <mergeCell ref="A5:H5"/>
    <mergeCell ref="A6:H6"/>
    <mergeCell ref="A22:C22"/>
    <mergeCell ref="A7:D7"/>
    <mergeCell ref="A8:E8"/>
    <mergeCell ref="A9:D9"/>
    <mergeCell ref="A11:C11"/>
    <mergeCell ref="D20:E20"/>
  </mergeCells>
  <phoneticPr fontId="27" type="noConversion"/>
  <hyperlinks>
    <hyperlink ref="G23" r:id="rId1" display="https://www.irmaosoliveira.com.br/guias/guia-jardim-concreto-20x100x4cm-cinza" xr:uid="{65A167CC-1FA1-4763-A570-28CBA3DF7FB2}"/>
    <hyperlink ref="G24" r:id="rId2" display="https://www.gfconstrucao.com.br/ambientes/materiais-de-construcao/pre-moldados/guias?variant_id=185" xr:uid="{DF8E8BF8-7EEF-4FA4-9A1D-5C160B944D37}"/>
  </hyperlinks>
  <pageMargins left="0.511811024" right="0.511811024" top="0.78740157499999996" bottom="0.78740157499999996" header="0.31496062000000002" footer="0.3149606200000000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</vt:lpstr>
      <vt:lpstr>ORÇAMENTO</vt:lpstr>
      <vt:lpstr>Planilha1</vt:lpstr>
      <vt:lpstr>CFF</vt:lpstr>
      <vt:lpstr>BDI</vt:lpstr>
      <vt:lpstr>CÁLCULO</vt:lpstr>
      <vt:lpstr>COTAÇÃO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estag-eng-04</dc:creator>
  <cp:lastModifiedBy>Engenharia Mococa</cp:lastModifiedBy>
  <cp:lastPrinted>2026-01-28T15:38:48Z</cp:lastPrinted>
  <dcterms:created xsi:type="dcterms:W3CDTF">2019-11-11T15:47:24Z</dcterms:created>
  <dcterms:modified xsi:type="dcterms:W3CDTF">2026-02-23T13:31:23Z</dcterms:modified>
</cp:coreProperties>
</file>