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12120" windowHeight="10095" activeTab="1"/>
  </bookViews>
  <sheets>
    <sheet name="DADOS" sheetId="6" r:id="rId1"/>
    <sheet name="ORÇAMENTO" sheetId="1" r:id="rId2"/>
    <sheet name="CFF" sheetId="2" r:id="rId3"/>
    <sheet name="BDI" sheetId="4" r:id="rId4"/>
    <sheet name="CÁLCULO" sheetId="5" r:id="rId5"/>
  </sheets>
  <externalReferences>
    <externalReference r:id="rId6"/>
    <externalReference r:id="rId7"/>
  </externalReferences>
  <definedNames>
    <definedName name="BDI.Opcao" hidden="1">[1]DADOS!$F$18</definedName>
    <definedName name="BDI.TipoObra" hidden="1">[1]BDI!$A$141:$A$149</definedName>
    <definedName name="DESONERACAO" hidden="1">IF(OR(Import.Desoneracao="DESONERADO",Import.Desoneracao="SIM"),"SIM","NÃO")</definedName>
    <definedName name="Import.Desoneracao" hidden="1">OFFSET([1]DADOS!$G$18,0,-1)</definedName>
    <definedName name="Import.Município" hidden="1">[1]DADOS!$F$6</definedName>
    <definedName name="Import.RespOrçamento" hidden="1">[1]DADOS!$F$22:$F$24</definedName>
    <definedName name="ORÇAMENTO.CustoUnitario" hidden="1">ROUND(ORÇAMENTO!$Q1,15-13*ORÇAMENTO!$AB$10)</definedName>
    <definedName name="ORÇAMENTO.PrecoUnitarioLicitado" hidden="1">ORÇAMENTO!$AH1</definedName>
    <definedName name="TIPOORCAMENTO" hidden="1">IF(VALUE([2]MENU!$O$3)=2,"Licitado","Proposto")</definedName>
  </definedNames>
  <calcPr calcId="125725"/>
</workbook>
</file>

<file path=xl/calcChain.xml><?xml version="1.0" encoding="utf-8"?>
<calcChain xmlns="http://schemas.openxmlformats.org/spreadsheetml/2006/main">
  <c r="C18" i="2"/>
  <c r="C17"/>
  <c r="C16"/>
  <c r="C15"/>
  <c r="I20" i="1"/>
  <c r="H19"/>
  <c r="I19" s="1"/>
  <c r="I30"/>
  <c r="I31"/>
  <c r="I32"/>
  <c r="I33"/>
  <c r="I34"/>
  <c r="I29"/>
  <c r="I17"/>
  <c r="I18"/>
  <c r="I21"/>
  <c r="I15" s="1"/>
  <c r="D14" i="2" s="1"/>
  <c r="I16" i="1"/>
  <c r="I23"/>
  <c r="I27"/>
  <c r="I24"/>
  <c r="I25"/>
  <c r="I26"/>
  <c r="I36"/>
  <c r="I37"/>
  <c r="I35" s="1"/>
  <c r="D17" i="2" s="1"/>
  <c r="I38" i="1"/>
  <c r="I40"/>
  <c r="I39" s="1"/>
  <c r="D18" i="2" s="1"/>
  <c r="B8"/>
  <c r="C14"/>
  <c r="B10"/>
  <c r="I28" i="1" l="1"/>
  <c r="D16" i="2" s="1"/>
  <c r="H19" s="1"/>
  <c r="I22" i="1"/>
  <c r="D15" i="2" s="1"/>
  <c r="H42" i="1"/>
  <c r="F20" i="5"/>
  <c r="C38"/>
  <c r="C39"/>
  <c r="C40"/>
  <c r="C41"/>
  <c r="F41"/>
  <c r="F40"/>
  <c r="F39"/>
  <c r="F38"/>
  <c r="F37"/>
  <c r="C37"/>
  <c r="F28"/>
  <c r="C28"/>
  <c r="C32"/>
  <c r="C33"/>
  <c r="C34"/>
  <c r="C35"/>
  <c r="C31"/>
  <c r="F35"/>
  <c r="F32"/>
  <c r="F33"/>
  <c r="F34"/>
  <c r="F31"/>
  <c r="F24"/>
  <c r="F23"/>
  <c r="F22"/>
  <c r="C24"/>
  <c r="C23"/>
  <c r="C22"/>
  <c r="C21"/>
  <c r="C20"/>
  <c r="F19"/>
  <c r="C19"/>
  <c r="F18"/>
  <c r="C18"/>
  <c r="F17"/>
  <c r="C17"/>
  <c r="C16"/>
  <c r="C15"/>
  <c r="G19" i="2" l="1"/>
  <c r="D19"/>
  <c r="E15" s="1"/>
  <c r="F19"/>
  <c r="F27" i="5"/>
  <c r="F29"/>
  <c r="F26"/>
  <c r="F15"/>
  <c r="F14"/>
  <c r="D10" i="6"/>
  <c r="D9"/>
  <c r="C27" i="5"/>
  <c r="C29"/>
  <c r="C26"/>
  <c r="C14"/>
  <c r="C36"/>
  <c r="C30"/>
  <c r="C25"/>
  <c r="C13"/>
  <c r="I10"/>
  <c r="H10"/>
  <c r="G8"/>
  <c r="B10"/>
  <c r="B9"/>
  <c r="B8"/>
  <c r="H44" i="1"/>
  <c r="B10" i="4"/>
  <c r="G8"/>
  <c r="B9"/>
  <c r="B8"/>
  <c r="I14"/>
  <c r="I18"/>
  <c r="I10" i="2"/>
  <c r="B9"/>
  <c r="E17" l="1"/>
  <c r="E18"/>
  <c r="E14"/>
  <c r="F20" s="1"/>
  <c r="E16"/>
  <c r="G20" s="1"/>
  <c r="H24" i="4"/>
  <c r="H20" i="2" l="1"/>
  <c r="I20" s="1"/>
  <c r="E19"/>
  <c r="I14"/>
  <c r="F13" i="6"/>
  <c r="F23" i="2" l="1"/>
  <c r="G23"/>
  <c r="H23"/>
  <c r="I19"/>
  <c r="I23" l="1"/>
  <c r="F21"/>
  <c r="F22"/>
  <c r="G22" s="1"/>
  <c r="F24" l="1"/>
  <c r="G21"/>
  <c r="H22"/>
  <c r="I22" s="1"/>
  <c r="H21" l="1"/>
  <c r="I21" s="1"/>
  <c r="G24"/>
  <c r="H24" l="1"/>
  <c r="I24" l="1"/>
</calcChain>
</file>

<file path=xl/sharedStrings.xml><?xml version="1.0" encoding="utf-8"?>
<sst xmlns="http://schemas.openxmlformats.org/spreadsheetml/2006/main" count="291" uniqueCount="179">
  <si>
    <t>DESCRIÇÃO</t>
  </si>
  <si>
    <t>TOTAL</t>
  </si>
  <si>
    <t>PREFEITURA MUNICIPAL DE MOCOCA</t>
  </si>
  <si>
    <t>Rua XV de Novembro, 360 - Centro - Mococa - São Paulo</t>
  </si>
  <si>
    <t>Tel: (19) 3656 - 9800</t>
  </si>
  <si>
    <t>Portal da Cidadania: www.mococa.sp.gov.br</t>
  </si>
  <si>
    <t>FONTE</t>
  </si>
  <si>
    <t>CÓDIGO</t>
  </si>
  <si>
    <t>ITEM</t>
  </si>
  <si>
    <t>1.1</t>
  </si>
  <si>
    <t>1.2</t>
  </si>
  <si>
    <t>3.1</t>
  </si>
  <si>
    <t>2.1</t>
  </si>
  <si>
    <t>2.2</t>
  </si>
  <si>
    <t>3.2</t>
  </si>
  <si>
    <t>2.3</t>
  </si>
  <si>
    <t>2.4</t>
  </si>
  <si>
    <t>DESCRIÇÃO DOS SERVIÇOS</t>
  </si>
  <si>
    <t>%</t>
  </si>
  <si>
    <t>Total em R$</t>
  </si>
  <si>
    <t>Total em %</t>
  </si>
  <si>
    <t>Total acumulado em R$</t>
  </si>
  <si>
    <t>Total acumulado em %</t>
  </si>
  <si>
    <t>ISS</t>
  </si>
  <si>
    <t>VALOR DOS SERVIÇOS</t>
  </si>
  <si>
    <t>SERVIÇOS A SEREM EXECUTADOS POR PERIODO</t>
  </si>
  <si>
    <t xml:space="preserve">TOTAL </t>
  </si>
  <si>
    <t>CFF- CRONOGRAMA FÍSICO FINANCEIRO</t>
  </si>
  <si>
    <t>PLANILHA ANALÍTICA DO BDI</t>
  </si>
  <si>
    <t xml:space="preserve">ITEM </t>
  </si>
  <si>
    <t>3.3</t>
  </si>
  <si>
    <t>Administração central</t>
  </si>
  <si>
    <t xml:space="preserve">Impostos e Taxas </t>
  </si>
  <si>
    <t>PIS</t>
  </si>
  <si>
    <t>Cofins</t>
  </si>
  <si>
    <t>Taxa de Risco</t>
  </si>
  <si>
    <t>Seguro</t>
  </si>
  <si>
    <t>Risco</t>
  </si>
  <si>
    <t>Garantia</t>
  </si>
  <si>
    <t>Dispesa Financeira</t>
  </si>
  <si>
    <t>Lucro</t>
  </si>
  <si>
    <t xml:space="preserve">BDI TOTAL </t>
  </si>
  <si>
    <t>SERVIÇO</t>
  </si>
  <si>
    <t>CÁLCULO</t>
  </si>
  <si>
    <t>Descrição do cálculo</t>
  </si>
  <si>
    <t>MC- MEMORIAL DE CÁLCULO</t>
  </si>
  <si>
    <t>DADOS E INFORMAÇÕES DO EMPREENDIMENTO</t>
  </si>
  <si>
    <t xml:space="preserve">VALOR DE REPASSE </t>
  </si>
  <si>
    <t>R$ XXXXX,XX</t>
  </si>
  <si>
    <t xml:space="preserve">VALOR DE CONTRAPARTIDA </t>
  </si>
  <si>
    <t xml:space="preserve">RESPONSAVÊL TÉCNICO </t>
  </si>
  <si>
    <t>CREA / CAU</t>
  </si>
  <si>
    <t xml:space="preserve">REGIME PREVIDENCIÁRIO PREVISTO PARA OBRA </t>
  </si>
  <si>
    <t xml:space="preserve">DATA BASE </t>
  </si>
  <si>
    <t>RENAN AUGUSTO DE CARVALHO</t>
  </si>
  <si>
    <t>CARGO / FUNÇÃO</t>
  </si>
  <si>
    <t>LICITAÇÃO</t>
  </si>
  <si>
    <t>DATA DE EMISSÃO DA LICITAÇÃO: XX/XX/XXXX</t>
  </si>
  <si>
    <t>Nº DE CONTRATO COM A EMPRESA : XXX/20XX</t>
  </si>
  <si>
    <t xml:space="preserve">NOME DA EMPRESA: </t>
  </si>
  <si>
    <t xml:space="preserve">CNPJ DA EMPRESA: </t>
  </si>
  <si>
    <t xml:space="preserve">TIPO DE LICITAÇÃO : </t>
  </si>
  <si>
    <t xml:space="preserve">ART Nº </t>
  </si>
  <si>
    <t>ACOMPANHAMENTO</t>
  </si>
  <si>
    <t xml:space="preserve">1ª MEDIÇÃO </t>
  </si>
  <si>
    <t xml:space="preserve">2ª MEDIÇÃO </t>
  </si>
  <si>
    <t xml:space="preserve">3ª MEDIÇÃO </t>
  </si>
  <si>
    <t xml:space="preserve">4ª MEDIÇÃO </t>
  </si>
  <si>
    <t xml:space="preserve">MEDIÇÃO Nº </t>
  </si>
  <si>
    <t>VALOR MEDIDO NO PERIODO</t>
  </si>
  <si>
    <t>DATA DA MEDIÇÃO</t>
  </si>
  <si>
    <t>XX/XX/XXXX</t>
  </si>
  <si>
    <r>
      <t xml:space="preserve">Obs: </t>
    </r>
    <r>
      <rPr>
        <sz val="11"/>
        <color rgb="FFFF0000"/>
        <rFont val="Calibri"/>
        <family val="2"/>
        <scheme val="minor"/>
      </rPr>
      <t xml:space="preserve">"teve termo aditivo de prazo", teve termo aditivo de valor", obra paralizada de tal a tal dia. Obra finalizada tal data </t>
    </r>
  </si>
  <si>
    <t>VALOR MÁXIMO UNITÁRIO</t>
  </si>
  <si>
    <t>UNID.</t>
  </si>
  <si>
    <t>QUANTIDADE</t>
  </si>
  <si>
    <t>VALOR MAXIMO TOTAL</t>
  </si>
  <si>
    <t>SECRETARIA MUNICIPAL DE ENGENHARIA E INFRAESTRUTURA URBANA</t>
  </si>
  <si>
    <t>SECRETÁRIO MUNICIPAL</t>
  </si>
  <si>
    <t>4.1</t>
  </si>
  <si>
    <t>4.2</t>
  </si>
  <si>
    <t>5.1</t>
  </si>
  <si>
    <t>5.2</t>
  </si>
  <si>
    <t>5.3</t>
  </si>
  <si>
    <t>DESONERADO</t>
  </si>
  <si>
    <t>CDHU 190 - MAIO 2023</t>
  </si>
  <si>
    <t>4.3</t>
  </si>
  <si>
    <t>4.4</t>
  </si>
  <si>
    <t>5.4</t>
  </si>
  <si>
    <t>5.5</t>
  </si>
  <si>
    <t xml:space="preserve">metragem conforme projeto </t>
  </si>
  <si>
    <t>quantidade conforme projeto</t>
  </si>
  <si>
    <t>área a ser pavimentada conforme projeto</t>
  </si>
  <si>
    <t xml:space="preserve">largura da via x comprimento da via </t>
  </si>
  <si>
    <t>Metragem linear de guias curvas conforme projeto</t>
  </si>
  <si>
    <t>Metragem linear de guias retas conforme projeto</t>
  </si>
  <si>
    <t>metragem linear 1626,71m x altura 0,2m x largura da sarjeta 0,4m</t>
  </si>
  <si>
    <t xml:space="preserve">área de passeio conforme projeto </t>
  </si>
  <si>
    <t xml:space="preserve">área do passeio 3885,9m2 x 0,05m espessura da calçada </t>
  </si>
  <si>
    <t>área do passeio 3885,9m2 x 0,05m espessura da camada de brita</t>
  </si>
  <si>
    <t>metragem de piso a ser instalados nas rampas de acessibilidade</t>
  </si>
  <si>
    <t xml:space="preserve">metragem de aço x kg por metro da barra </t>
  </si>
  <si>
    <t xml:space="preserve">altura vezes largura das caixas vezes espessura </t>
  </si>
  <si>
    <t xml:space="preserve">quantidade necessaria para montagem das caixas </t>
  </si>
  <si>
    <t>área a pavimentar 7320,25m2 x 0,05 espessura da camada de brita</t>
  </si>
  <si>
    <t>área a pavimentar 7320,25m2 x 0,05 espessura da camada de CBUQ</t>
  </si>
  <si>
    <t>2m de altura x 5m de comprimento</t>
  </si>
  <si>
    <t>1.3</t>
  </si>
  <si>
    <t>TOTAL COM BDI</t>
  </si>
  <si>
    <t>Total acumulado com BDI 20,00%</t>
  </si>
  <si>
    <t>BDI 20,00%</t>
  </si>
  <si>
    <t xml:space="preserve">EMPREENDIMENTO : FECHAMENTOS E REPAROS CENTRO DO IDOSO </t>
  </si>
  <si>
    <t>LOCAL: AV. São Paulo, Vila Lambari - Mococa-SP, CEP 13.731-020</t>
  </si>
  <si>
    <t>M3</t>
  </si>
  <si>
    <t xml:space="preserve">Tinta látex antimofo em massa, inclusive preparo </t>
  </si>
  <si>
    <t>33.10.010</t>
  </si>
  <si>
    <t>M2</t>
  </si>
  <si>
    <t>CDHU</t>
  </si>
  <si>
    <t>Chapisco</t>
  </si>
  <si>
    <t>17.02.020</t>
  </si>
  <si>
    <t>Reboco</t>
  </si>
  <si>
    <t>17.02.220</t>
  </si>
  <si>
    <t>10.01.040</t>
  </si>
  <si>
    <t>KG</t>
  </si>
  <si>
    <t>1.4</t>
  </si>
  <si>
    <t>1.5</t>
  </si>
  <si>
    <t>DEMOLIÇÕES E RETIRADAS</t>
  </si>
  <si>
    <t>03.02.040</t>
  </si>
  <si>
    <t>Demolição manual de alvenaria de elevação ou elemento vazado, 
incluindo revestimento</t>
  </si>
  <si>
    <t>03.02.020</t>
  </si>
  <si>
    <t>Remoção de entulho separado de obra com caçamba metálica - terra, 
alvenaria, concreto, argamassa, madeira, papel, plástico ou metal</t>
  </si>
  <si>
    <t>05.07.040</t>
  </si>
  <si>
    <t>Demolição manual de alvenaria de fundação/embasamento</t>
  </si>
  <si>
    <t>06.02.020</t>
  </si>
  <si>
    <t xml:space="preserve">Escavação manual em solo de 1ª e 2ª categoria em vala ou cava até 1,5 m
</t>
  </si>
  <si>
    <t>Broca em concreto armado diâmetro de 20 cm - completa</t>
  </si>
  <si>
    <t>12.01.021</t>
  </si>
  <si>
    <t>M</t>
  </si>
  <si>
    <t>FUNDAÇÃO</t>
  </si>
  <si>
    <t>11.03.090</t>
  </si>
  <si>
    <t>Impermeabilização em pintura de asfalto oxidado com solventes 
orgânicos, sobre massa</t>
  </si>
  <si>
    <t>32.16.010</t>
  </si>
  <si>
    <t xml:space="preserve">Alvenaria de embasamento em bloco de concreto de 14 x 19 x 39 cm - 
classe A
</t>
  </si>
  <si>
    <t>14.01.050</t>
  </si>
  <si>
    <t>Concreto preparado no local, fck = 20 Mpa (ENCHIMENTO BALDRAME)</t>
  </si>
  <si>
    <t>MURO</t>
  </si>
  <si>
    <t>Alvenaria de bloco de concreto de vedação de 14 cm - classe C</t>
  </si>
  <si>
    <t>14.10.111</t>
  </si>
  <si>
    <t>FECHAMENTO DA JANELA</t>
  </si>
  <si>
    <t>09.01.030</t>
  </si>
  <si>
    <t>09.01.160</t>
  </si>
  <si>
    <t>3.4</t>
  </si>
  <si>
    <t>3.5</t>
  </si>
  <si>
    <t>3.6</t>
  </si>
  <si>
    <t xml:space="preserve"> Forma em madeira comum para estrutura (COLUNAS)</t>
  </si>
  <si>
    <t>Desmontagem de forma em madeira para estrutura de vigas, com 
tábuas (COLUNAS)</t>
  </si>
  <si>
    <t>Armadura em barra de aço CA-50 (A ou B) fyk = 500 Mpa(COLUNAS)</t>
  </si>
  <si>
    <t xml:space="preserve"> Concreto preparado no local, fck = 20 Mpa(COLUNAS)</t>
  </si>
  <si>
    <t xml:space="preserve">Cumeeira de barro emboçado tipos: plan, romana, italiana, francesa e 
paulistinha
</t>
  </si>
  <si>
    <t>16.02.230</t>
  </si>
  <si>
    <t>LIMPEZA</t>
  </si>
  <si>
    <t xml:space="preserve">Limpeza final da obra </t>
  </si>
  <si>
    <t>55.01.020</t>
  </si>
  <si>
    <t>2.5</t>
  </si>
  <si>
    <t>54.01.010</t>
  </si>
  <si>
    <t>Regularização e compactação mecanizada de superfície, sem controle 
do proctor normal (BALDRAME)</t>
  </si>
  <si>
    <t>Demolição manual de concreto armado (COLUNAS EXISTENTES)</t>
  </si>
  <si>
    <t>03.01.040</t>
  </si>
  <si>
    <t>1.6</t>
  </si>
  <si>
    <t>Retirada de esquadria metálica em geral</t>
  </si>
  <si>
    <t>04.09.020</t>
  </si>
  <si>
    <t>Mococa, 22 de Abril de 2025</t>
  </si>
  <si>
    <r>
      <rPr>
        <b/>
        <i/>
        <sz val="10"/>
        <color theme="1"/>
        <rFont val="Calibri"/>
        <family val="2"/>
        <scheme val="minor"/>
      </rPr>
      <t>FONTE/DATA BASE: CDHU 195 sem desoneração</t>
    </r>
    <r>
      <rPr>
        <i/>
        <sz val="10"/>
        <color theme="1"/>
        <rFont val="Calibri"/>
        <family val="2"/>
        <scheme val="minor"/>
      </rPr>
      <t xml:space="preserve">                                      </t>
    </r>
  </si>
  <si>
    <t>MêS 01</t>
  </si>
  <si>
    <t>MÊS 02</t>
  </si>
  <si>
    <t>MÊS 03</t>
  </si>
  <si>
    <t>PAULO ALBERTO JARDIM MACEDO</t>
  </si>
  <si>
    <t>ASSESSOR DO SETOR DE GESTÃO DA SECRETARIA</t>
  </si>
  <si>
    <t>MUNICIPAL DE ENGENHARIA E INFRAESTRUTURA URBANA</t>
  </si>
</sst>
</file>

<file path=xl/styles.xml><?xml version="1.0" encoding="utf-8"?>
<styleSheet xmlns="http://schemas.openxmlformats.org/spreadsheetml/2006/main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-[$R$-416]\ * #,##0.00_-;\-[$R$-416]\ * #,##0.00_-;_-[$R$-416]\ * &quot;-&quot;??_-;_-@_-"/>
    <numFmt numFmtId="166" formatCode="0.0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1"/>
      <color theme="1"/>
      <name val="Arial Rounded MT Bold"/>
      <family val="2"/>
    </font>
    <font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theme="1"/>
      <name val="Gadugi"/>
      <family val="2"/>
    </font>
    <font>
      <b/>
      <sz val="8"/>
      <color theme="1" tint="0.34998626667073579"/>
      <name val="Times New Roman"/>
      <family val="1"/>
    </font>
    <font>
      <b/>
      <sz val="10"/>
      <color theme="1"/>
      <name val="Times New Roman"/>
      <family val="1"/>
    </font>
    <font>
      <b/>
      <sz val="8"/>
      <color theme="1"/>
      <name val="Gadugi"/>
      <family val="2"/>
    </font>
    <font>
      <b/>
      <sz val="7"/>
      <color theme="1" tint="0.34998626667073579"/>
      <name val="Times New Roman"/>
      <family val="1"/>
    </font>
    <font>
      <b/>
      <sz val="10"/>
      <color theme="1"/>
      <name val="Gadugi"/>
      <family val="2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29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0" xfId="0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/>
    <xf numFmtId="0" fontId="2" fillId="0" borderId="0" xfId="0" applyFont="1"/>
    <xf numFmtId="0" fontId="0" fillId="0" borderId="0" xfId="0"/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/>
    <xf numFmtId="0" fontId="5" fillId="0" borderId="1" xfId="0" applyFont="1" applyBorder="1" applyAlignment="1">
      <alignment horizontal="center" vertical="center"/>
    </xf>
    <xf numFmtId="44" fontId="0" fillId="0" borderId="0" xfId="1" applyFont="1" applyBorder="1" applyAlignment="1">
      <alignment horizontal="center" vertical="center"/>
    </xf>
    <xf numFmtId="44" fontId="0" fillId="0" borderId="0" xfId="0" applyNumberFormat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0" fillId="0" borderId="0" xfId="0" applyNumberFormat="1" applyBorder="1"/>
    <xf numFmtId="0" fontId="2" fillId="0" borderId="0" xfId="0" applyNumberFormat="1" applyFont="1" applyFill="1" applyBorder="1"/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/>
    <xf numFmtId="0" fontId="5" fillId="0" borderId="0" xfId="0" applyFont="1" applyBorder="1"/>
    <xf numFmtId="0" fontId="6" fillId="0" borderId="0" xfId="0" applyFont="1" applyFill="1" applyBorder="1" applyAlignment="1">
      <alignment horizontal="center"/>
    </xf>
    <xf numFmtId="0" fontId="5" fillId="0" borderId="0" xfId="0" applyFont="1"/>
    <xf numFmtId="44" fontId="0" fillId="0" borderId="0" xfId="0" applyNumberFormat="1"/>
    <xf numFmtId="0" fontId="7" fillId="0" borderId="0" xfId="0" applyFont="1" applyBorder="1" applyAlignment="1"/>
    <xf numFmtId="0" fontId="0" fillId="0" borderId="0" xfId="0" applyAlignment="1"/>
    <xf numFmtId="0" fontId="9" fillId="0" borderId="0" xfId="0" applyFont="1" applyBorder="1" applyAlignment="1">
      <alignment horizontal="center"/>
    </xf>
    <xf numFmtId="0" fontId="0" fillId="0" borderId="5" xfId="0" applyBorder="1"/>
    <xf numFmtId="0" fontId="11" fillId="0" borderId="0" xfId="4" applyFont="1" applyBorder="1" applyAlignment="1">
      <alignment vertical="center"/>
    </xf>
    <xf numFmtId="0" fontId="12" fillId="0" borderId="0" xfId="4" applyFont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10" fontId="5" fillId="2" borderId="1" xfId="3" applyNumberFormat="1" applyFont="1" applyFill="1" applyBorder="1" applyAlignment="1">
      <alignment horizontal="center" vertical="center"/>
    </xf>
    <xf numFmtId="10" fontId="5" fillId="0" borderId="1" xfId="3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3" borderId="7" xfId="0" applyFont="1" applyFill="1" applyBorder="1" applyAlignment="1"/>
    <xf numFmtId="0" fontId="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4" fontId="5" fillId="0" borderId="1" xfId="1" applyFont="1" applyFill="1" applyBorder="1" applyAlignment="1">
      <alignment horizontal="center" vertical="center"/>
    </xf>
    <xf numFmtId="165" fontId="2" fillId="0" borderId="0" xfId="0" applyNumberFormat="1" applyFont="1" applyBorder="1"/>
    <xf numFmtId="0" fontId="0" fillId="0" borderId="2" xfId="0" applyBorder="1"/>
    <xf numFmtId="0" fontId="0" fillId="0" borderId="0" xfId="0" applyBorder="1"/>
    <xf numFmtId="0" fontId="0" fillId="0" borderId="13" xfId="0" applyBorder="1"/>
    <xf numFmtId="0" fontId="13" fillId="0" borderId="0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vertical="center"/>
    </xf>
    <xf numFmtId="0" fontId="3" fillId="3" borderId="7" xfId="0" applyFont="1" applyFill="1" applyBorder="1" applyAlignment="1">
      <alignment vertical="center"/>
    </xf>
    <xf numFmtId="0" fontId="14" fillId="3" borderId="7" xfId="0" applyFont="1" applyFill="1" applyBorder="1" applyAlignment="1">
      <alignment horizontal="right" vertical="center"/>
    </xf>
    <xf numFmtId="0" fontId="0" fillId="0" borderId="0" xfId="0" applyBorder="1"/>
    <xf numFmtId="44" fontId="24" fillId="4" borderId="33" xfId="0" applyNumberFormat="1" applyFont="1" applyFill="1" applyBorder="1" applyAlignment="1"/>
    <xf numFmtId="0" fontId="8" fillId="4" borderId="32" xfId="0" applyFont="1" applyFill="1" applyBorder="1" applyAlignment="1">
      <alignment horizontal="center" vertical="center"/>
    </xf>
    <xf numFmtId="10" fontId="14" fillId="3" borderId="15" xfId="0" applyNumberFormat="1" applyFont="1" applyFill="1" applyBorder="1" applyAlignment="1">
      <alignment horizontal="center" vertical="center"/>
    </xf>
    <xf numFmtId="10" fontId="3" fillId="3" borderId="15" xfId="0" applyNumberFormat="1" applyFont="1" applyFill="1" applyBorder="1" applyAlignment="1">
      <alignment vertical="center"/>
    </xf>
    <xf numFmtId="0" fontId="3" fillId="3" borderId="7" xfId="0" applyFont="1" applyFill="1" applyBorder="1" applyAlignment="1">
      <alignment vertical="center"/>
    </xf>
    <xf numFmtId="0" fontId="8" fillId="4" borderId="9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left" vertical="center"/>
    </xf>
    <xf numFmtId="0" fontId="6" fillId="3" borderId="7" xfId="0" applyFont="1" applyFill="1" applyBorder="1" applyAlignment="1">
      <alignment horizontal="left" vertical="center"/>
    </xf>
    <xf numFmtId="10" fontId="14" fillId="3" borderId="7" xfId="0" applyNumberFormat="1" applyFont="1" applyFill="1" applyBorder="1" applyAlignment="1">
      <alignment horizontal="right" vertical="center"/>
    </xf>
    <xf numFmtId="0" fontId="6" fillId="0" borderId="9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left" vertical="center" wrapText="1"/>
    </xf>
    <xf numFmtId="4" fontId="5" fillId="0" borderId="10" xfId="0" applyNumberFormat="1" applyFont="1" applyBorder="1" applyAlignment="1">
      <alignment horizontal="center" vertical="center"/>
    </xf>
    <xf numFmtId="4" fontId="5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" fontId="0" fillId="0" borderId="9" xfId="0" applyNumberFormat="1" applyBorder="1" applyAlignment="1">
      <alignment horizontal="center"/>
    </xf>
    <xf numFmtId="4" fontId="0" fillId="0" borderId="9" xfId="0" applyNumberFormat="1" applyBorder="1" applyAlignment="1">
      <alignment horizontal="center" vertical="center" wrapText="1"/>
    </xf>
    <xf numFmtId="4" fontId="0" fillId="0" borderId="9" xfId="0" applyNumberFormat="1" applyBorder="1" applyAlignment="1">
      <alignment horizontal="center" vertical="center"/>
    </xf>
    <xf numFmtId="44" fontId="6" fillId="3" borderId="24" xfId="0" applyNumberFormat="1" applyFont="1" applyFill="1" applyBorder="1" applyAlignment="1">
      <alignment vertical="center"/>
    </xf>
    <xf numFmtId="0" fontId="5" fillId="2" borderId="9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left" vertical="center"/>
    </xf>
    <xf numFmtId="4" fontId="24" fillId="4" borderId="10" xfId="0" applyNumberFormat="1" applyFont="1" applyFill="1" applyBorder="1" applyAlignment="1">
      <alignment horizontal="center" vertical="center"/>
    </xf>
    <xf numFmtId="0" fontId="5" fillId="0" borderId="10" xfId="1" applyNumberFormat="1" applyFont="1" applyBorder="1" applyAlignment="1">
      <alignment horizontal="center" vertical="center" wrapText="1"/>
    </xf>
    <xf numFmtId="0" fontId="25" fillId="0" borderId="1" xfId="7" applyNumberFormat="1" applyFont="1" applyFill="1" applyBorder="1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 wrapText="1"/>
    </xf>
    <xf numFmtId="44" fontId="5" fillId="0" borderId="24" xfId="0" applyNumberFormat="1" applyFont="1" applyBorder="1" applyAlignment="1">
      <alignment vertical="center"/>
    </xf>
    <xf numFmtId="44" fontId="5" fillId="0" borderId="24" xfId="1" applyFont="1" applyFill="1" applyBorder="1" applyAlignment="1">
      <alignment vertical="center"/>
    </xf>
    <xf numFmtId="10" fontId="5" fillId="0" borderId="24" xfId="3" applyNumberFormat="1" applyFont="1" applyBorder="1" applyAlignment="1">
      <alignment vertical="center"/>
    </xf>
    <xf numFmtId="10" fontId="5" fillId="0" borderId="24" xfId="3" applyNumberFormat="1" applyFont="1" applyFill="1" applyBorder="1" applyAlignment="1">
      <alignment vertical="center"/>
    </xf>
    <xf numFmtId="44" fontId="5" fillId="0" borderId="0" xfId="0" applyNumberFormat="1" applyFont="1" applyBorder="1" applyAlignment="1">
      <alignment vertical="center"/>
    </xf>
    <xf numFmtId="10" fontId="5" fillId="0" borderId="20" xfId="3" applyNumberFormat="1" applyFont="1" applyBorder="1" applyAlignment="1">
      <alignment vertical="center"/>
    </xf>
    <xf numFmtId="10" fontId="5" fillId="0" borderId="20" xfId="3" applyNumberFormat="1" applyFont="1" applyFill="1" applyBorder="1" applyAlignment="1">
      <alignment vertical="center"/>
    </xf>
    <xf numFmtId="44" fontId="5" fillId="0" borderId="24" xfId="1" applyFont="1" applyBorder="1" applyAlignment="1">
      <alignment vertical="center"/>
    </xf>
    <xf numFmtId="44" fontId="5" fillId="0" borderId="24" xfId="0" applyNumberFormat="1" applyFon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Border="1"/>
    <xf numFmtId="0" fontId="26" fillId="0" borderId="1" xfId="0" applyFont="1" applyFill="1" applyBorder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0" fontId="26" fillId="0" borderId="9" xfId="0" applyFont="1" applyFill="1" applyBorder="1" applyAlignment="1">
      <alignment horizontal="left" vertical="center" wrapText="1"/>
    </xf>
    <xf numFmtId="0" fontId="0" fillId="0" borderId="0" xfId="0" applyFont="1" applyBorder="1" applyAlignment="1">
      <alignment vertical="center"/>
    </xf>
    <xf numFmtId="0" fontId="9" fillId="0" borderId="5" xfId="0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right" vertical="center"/>
    </xf>
    <xf numFmtId="0" fontId="3" fillId="3" borderId="17" xfId="0" applyFont="1" applyFill="1" applyBorder="1" applyAlignment="1">
      <alignment horizontal="right" vertical="center"/>
    </xf>
    <xf numFmtId="166" fontId="5" fillId="0" borderId="1" xfId="1" applyNumberFormat="1" applyFont="1" applyFill="1" applyBorder="1" applyAlignment="1">
      <alignment horizontal="center" vertical="center" wrapText="1"/>
    </xf>
    <xf numFmtId="0" fontId="8" fillId="4" borderId="20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44" fontId="6" fillId="3" borderId="34" xfId="0" applyNumberFormat="1" applyFont="1" applyFill="1" applyBorder="1" applyAlignment="1">
      <alignment vertical="center"/>
    </xf>
    <xf numFmtId="9" fontId="6" fillId="3" borderId="34" xfId="3" applyFont="1" applyFill="1" applyBorder="1" applyAlignment="1">
      <alignment vertical="center"/>
    </xf>
    <xf numFmtId="44" fontId="5" fillId="0" borderId="34" xfId="0" applyNumberFormat="1" applyFont="1" applyBorder="1" applyAlignment="1">
      <alignment vertical="center"/>
    </xf>
    <xf numFmtId="44" fontId="5" fillId="0" borderId="34" xfId="1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44" fontId="5" fillId="0" borderId="1" xfId="1" applyFont="1" applyBorder="1" applyAlignment="1">
      <alignment vertical="center"/>
    </xf>
    <xf numFmtId="10" fontId="5" fillId="0" borderId="1" xfId="3" applyNumberFormat="1" applyFont="1" applyBorder="1" applyAlignment="1">
      <alignment vertical="center"/>
    </xf>
    <xf numFmtId="9" fontId="0" fillId="2" borderId="1" xfId="3" applyFont="1" applyFill="1" applyBorder="1" applyAlignment="1">
      <alignment vertical="center"/>
    </xf>
    <xf numFmtId="44" fontId="13" fillId="2" borderId="1" xfId="0" applyNumberFormat="1" applyFont="1" applyFill="1" applyBorder="1" applyAlignment="1">
      <alignment vertical="center"/>
    </xf>
    <xf numFmtId="10" fontId="0" fillId="0" borderId="0" xfId="0" applyNumberFormat="1"/>
    <xf numFmtId="0" fontId="16" fillId="4" borderId="16" xfId="0" applyFont="1" applyFill="1" applyBorder="1" applyAlignment="1">
      <alignment horizontal="center" vertical="center"/>
    </xf>
    <xf numFmtId="0" fontId="16" fillId="4" borderId="6" xfId="0" applyFont="1" applyFill="1" applyBorder="1" applyAlignment="1">
      <alignment horizontal="center" vertical="center"/>
    </xf>
    <xf numFmtId="0" fontId="16" fillId="4" borderId="17" xfId="0" applyFont="1" applyFill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13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0" fontId="19" fillId="0" borderId="2" xfId="0" applyFont="1" applyBorder="1" applyAlignment="1">
      <alignment horizontal="center" vertical="top"/>
    </xf>
    <xf numFmtId="0" fontId="19" fillId="0" borderId="0" xfId="0" applyFont="1" applyBorder="1" applyAlignment="1">
      <alignment horizontal="center" vertical="top"/>
    </xf>
    <xf numFmtId="0" fontId="19" fillId="0" borderId="13" xfId="0" applyFont="1" applyBorder="1" applyAlignment="1">
      <alignment horizontal="center" vertical="top"/>
    </xf>
    <xf numFmtId="0" fontId="19" fillId="0" borderId="2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2" fillId="2" borderId="9" xfId="0" applyFont="1" applyFill="1" applyBorder="1" applyAlignment="1">
      <alignment horizontal="left"/>
    </xf>
    <xf numFmtId="0" fontId="2" fillId="2" borderId="10" xfId="0" applyFont="1" applyFill="1" applyBorder="1" applyAlignment="1">
      <alignment horizontal="left"/>
    </xf>
    <xf numFmtId="0" fontId="2" fillId="2" borderId="11" xfId="0" applyFont="1" applyFill="1" applyBorder="1" applyAlignment="1">
      <alignment horizontal="left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4" borderId="9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44" fontId="5" fillId="0" borderId="9" xfId="1" applyFont="1" applyBorder="1" applyAlignment="1">
      <alignment horizontal="center"/>
    </xf>
    <xf numFmtId="44" fontId="5" fillId="0" borderId="11" xfId="1" applyFont="1" applyBorder="1" applyAlignment="1">
      <alignment horizontal="center"/>
    </xf>
    <xf numFmtId="0" fontId="5" fillId="0" borderId="1" xfId="0" applyFont="1" applyBorder="1"/>
    <xf numFmtId="0" fontId="5" fillId="0" borderId="9" xfId="0" applyFont="1" applyBorder="1" applyAlignment="1">
      <alignment wrapText="1"/>
    </xf>
    <xf numFmtId="0" fontId="5" fillId="0" borderId="11" xfId="0" applyFont="1" applyBorder="1" applyAlignment="1">
      <alignment wrapText="1"/>
    </xf>
    <xf numFmtId="0" fontId="5" fillId="0" borderId="9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5" fillId="4" borderId="9" xfId="0" applyFont="1" applyFill="1" applyBorder="1" applyAlignment="1">
      <alignment horizontal="center"/>
    </xf>
    <xf numFmtId="0" fontId="5" fillId="4" borderId="10" xfId="0" applyFont="1" applyFill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5" fillId="0" borderId="9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2" fillId="0" borderId="9" xfId="0" applyFont="1" applyFill="1" applyBorder="1"/>
    <xf numFmtId="0" fontId="2" fillId="0" borderId="10" xfId="0" applyFont="1" applyFill="1" applyBorder="1"/>
    <xf numFmtId="0" fontId="2" fillId="0" borderId="11" xfId="0" applyFont="1" applyFill="1" applyBorder="1"/>
    <xf numFmtId="0" fontId="0" fillId="0" borderId="4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3" borderId="1" xfId="0" applyFill="1" applyBorder="1" applyAlignment="1">
      <alignment horizontal="center" vertical="center" wrapText="1"/>
    </xf>
    <xf numFmtId="44" fontId="6" fillId="5" borderId="21" xfId="1" applyFont="1" applyFill="1" applyBorder="1" applyAlignment="1">
      <alignment horizontal="center" vertical="center"/>
    </xf>
    <xf numFmtId="44" fontId="6" fillId="5" borderId="23" xfId="1" applyFont="1" applyFill="1" applyBorder="1" applyAlignment="1">
      <alignment horizontal="center" vertical="center"/>
    </xf>
    <xf numFmtId="44" fontId="6" fillId="3" borderId="21" xfId="0" applyNumberFormat="1" applyFont="1" applyFill="1" applyBorder="1" applyAlignment="1">
      <alignment horizontal="center" vertical="center"/>
    </xf>
    <xf numFmtId="44" fontId="6" fillId="3" borderId="2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8" fillId="0" borderId="2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8" fillId="4" borderId="5" xfId="0" applyFont="1" applyFill="1" applyBorder="1" applyAlignment="1">
      <alignment horizontal="center"/>
    </xf>
    <xf numFmtId="0" fontId="0" fillId="0" borderId="2" xfId="0" applyBorder="1"/>
    <xf numFmtId="0" fontId="0" fillId="0" borderId="0" xfId="0" applyBorder="1"/>
    <xf numFmtId="0" fontId="0" fillId="0" borderId="13" xfId="0" applyBorder="1"/>
    <xf numFmtId="0" fontId="16" fillId="4" borderId="29" xfId="0" applyFont="1" applyFill="1" applyBorder="1" applyAlignment="1">
      <alignment horizontal="center" vertical="center"/>
    </xf>
    <xf numFmtId="0" fontId="16" fillId="4" borderId="30" xfId="0" applyFont="1" applyFill="1" applyBorder="1" applyAlignment="1">
      <alignment horizontal="center" vertical="center"/>
    </xf>
    <xf numFmtId="0" fontId="16" fillId="4" borderId="31" xfId="0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vertical="center" wrapText="1"/>
    </xf>
    <xf numFmtId="0" fontId="14" fillId="3" borderId="6" xfId="0" applyFont="1" applyFill="1" applyBorder="1" applyAlignment="1">
      <alignment vertical="center" wrapText="1"/>
    </xf>
    <xf numFmtId="0" fontId="3" fillId="3" borderId="14" xfId="0" applyFont="1" applyFill="1" applyBorder="1" applyAlignment="1">
      <alignment vertical="center"/>
    </xf>
    <xf numFmtId="0" fontId="3" fillId="3" borderId="7" xfId="0" applyFont="1" applyFill="1" applyBorder="1" applyAlignment="1">
      <alignment vertical="center"/>
    </xf>
    <xf numFmtId="0" fontId="14" fillId="3" borderId="6" xfId="0" applyFont="1" applyFill="1" applyBorder="1" applyAlignment="1">
      <alignment horizontal="right" vertical="center"/>
    </xf>
    <xf numFmtId="0" fontId="14" fillId="3" borderId="17" xfId="0" applyFont="1" applyFill="1" applyBorder="1" applyAlignment="1">
      <alignment horizontal="right" vertical="center"/>
    </xf>
    <xf numFmtId="0" fontId="3" fillId="3" borderId="0" xfId="0" applyFont="1" applyFill="1" applyBorder="1" applyAlignment="1">
      <alignment horizontal="right" vertical="center"/>
    </xf>
    <xf numFmtId="0" fontId="3" fillId="3" borderId="13" xfId="0" applyFont="1" applyFill="1" applyBorder="1" applyAlignment="1">
      <alignment horizontal="right" vertical="center"/>
    </xf>
    <xf numFmtId="0" fontId="14" fillId="3" borderId="2" xfId="0" applyFont="1" applyFill="1" applyBorder="1" applyAlignment="1">
      <alignment horizontal="left" vertical="center"/>
    </xf>
    <xf numFmtId="0" fontId="14" fillId="3" borderId="0" xfId="0" applyFont="1" applyFill="1" applyBorder="1" applyAlignment="1">
      <alignment horizontal="left" vertical="center"/>
    </xf>
    <xf numFmtId="0" fontId="13" fillId="0" borderId="0" xfId="0" applyFont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/>
    </xf>
    <xf numFmtId="44" fontId="5" fillId="0" borderId="8" xfId="1" applyFont="1" applyFill="1" applyBorder="1" applyAlignment="1">
      <alignment horizontal="center"/>
    </xf>
    <xf numFmtId="0" fontId="6" fillId="3" borderId="16" xfId="0" applyFont="1" applyFill="1" applyBorder="1" applyAlignment="1">
      <alignment horizontal="left" vertical="center" wrapText="1"/>
    </xf>
    <xf numFmtId="0" fontId="6" fillId="3" borderId="6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/>
    </xf>
    <xf numFmtId="0" fontId="6" fillId="3" borderId="0" xfId="0" applyFont="1" applyFill="1" applyBorder="1" applyAlignment="1">
      <alignment horizontal="left" vertical="center"/>
    </xf>
    <xf numFmtId="0" fontId="6" fillId="3" borderId="14" xfId="0" applyFont="1" applyFill="1" applyBorder="1" applyAlignment="1">
      <alignment horizontal="left" vertical="center"/>
    </xf>
    <xf numFmtId="0" fontId="6" fillId="3" borderId="7" xfId="0" applyFont="1" applyFill="1" applyBorder="1" applyAlignment="1">
      <alignment horizontal="left" vertical="center"/>
    </xf>
    <xf numFmtId="0" fontId="2" fillId="3" borderId="21" xfId="0" applyFont="1" applyFill="1" applyBorder="1" applyAlignment="1">
      <alignment vertical="center"/>
    </xf>
    <xf numFmtId="0" fontId="2" fillId="3" borderId="22" xfId="0" applyFont="1" applyFill="1" applyBorder="1" applyAlignment="1">
      <alignment vertical="center"/>
    </xf>
    <xf numFmtId="0" fontId="2" fillId="3" borderId="23" xfId="0" applyFont="1" applyFill="1" applyBorder="1" applyAlignment="1">
      <alignment vertical="center"/>
    </xf>
    <xf numFmtId="0" fontId="2" fillId="3" borderId="37" xfId="0" applyFont="1" applyFill="1" applyBorder="1" applyAlignment="1">
      <alignment vertical="center"/>
    </xf>
    <xf numFmtId="0" fontId="2" fillId="3" borderId="38" xfId="0" applyFont="1" applyFill="1" applyBorder="1" applyAlignment="1">
      <alignment vertical="center"/>
    </xf>
    <xf numFmtId="0" fontId="4" fillId="4" borderId="25" xfId="0" applyFont="1" applyFill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 wrapText="1"/>
    </xf>
    <xf numFmtId="0" fontId="4" fillId="4" borderId="36" xfId="0" applyFont="1" applyFill="1" applyBorder="1" applyAlignment="1">
      <alignment horizontal="center" vertical="center" wrapText="1"/>
    </xf>
    <xf numFmtId="0" fontId="4" fillId="4" borderId="25" xfId="0" applyFont="1" applyFill="1" applyBorder="1" applyAlignment="1">
      <alignment horizontal="center" vertical="center" wrapText="1"/>
    </xf>
    <xf numFmtId="0" fontId="4" fillId="4" borderId="35" xfId="0" applyFont="1" applyFill="1" applyBorder="1" applyAlignment="1">
      <alignment horizontal="center" vertical="center" wrapText="1"/>
    </xf>
    <xf numFmtId="0" fontId="19" fillId="0" borderId="32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3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4" borderId="26" xfId="0" applyFont="1" applyFill="1" applyBorder="1" applyAlignment="1">
      <alignment horizontal="center" vertical="center"/>
    </xf>
    <xf numFmtId="0" fontId="4" fillId="4" borderId="27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8" fillId="4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0" fillId="0" borderId="0" xfId="0" applyAlignment="1">
      <alignment horizontal="center" wrapText="1"/>
    </xf>
    <xf numFmtId="0" fontId="20" fillId="0" borderId="3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3" fillId="3" borderId="6" xfId="0" applyFont="1" applyFill="1" applyBorder="1" applyAlignment="1">
      <alignment horizontal="right" vertical="center"/>
    </xf>
    <xf numFmtId="0" fontId="3" fillId="3" borderId="17" xfId="0" applyFont="1" applyFill="1" applyBorder="1" applyAlignment="1">
      <alignment horizontal="right" vertical="center"/>
    </xf>
    <xf numFmtId="0" fontId="3" fillId="3" borderId="7" xfId="0" applyFont="1" applyFill="1" applyBorder="1" applyAlignment="1">
      <alignment horizontal="right" vertical="center"/>
    </xf>
    <xf numFmtId="0" fontId="3" fillId="3" borderId="15" xfId="0" applyFont="1" applyFill="1" applyBorder="1" applyAlignment="1">
      <alignment horizontal="right" vertical="center"/>
    </xf>
    <xf numFmtId="0" fontId="14" fillId="3" borderId="16" xfId="0" applyFont="1" applyFill="1" applyBorder="1" applyAlignment="1">
      <alignment horizontal="left" vertical="center"/>
    </xf>
    <xf numFmtId="0" fontId="14" fillId="3" borderId="6" xfId="0" applyFont="1" applyFill="1" applyBorder="1" applyAlignment="1">
      <alignment horizontal="left" vertical="center"/>
    </xf>
    <xf numFmtId="0" fontId="14" fillId="3" borderId="2" xfId="0" applyFont="1" applyFill="1" applyBorder="1" applyAlignment="1">
      <alignment horizontal="left" vertical="top" wrapText="1"/>
    </xf>
    <xf numFmtId="0" fontId="14" fillId="3" borderId="0" xfId="0" applyFont="1" applyFill="1" applyBorder="1" applyAlignment="1">
      <alignment horizontal="left" vertical="top" wrapText="1"/>
    </xf>
    <xf numFmtId="0" fontId="14" fillId="3" borderId="13" xfId="0" applyFont="1" applyFill="1" applyBorder="1" applyAlignment="1">
      <alignment horizontal="left" vertical="top" wrapText="1"/>
    </xf>
    <xf numFmtId="0" fontId="14" fillId="3" borderId="14" xfId="0" applyFont="1" applyFill="1" applyBorder="1" applyAlignment="1">
      <alignment horizontal="left" vertical="center"/>
    </xf>
    <xf numFmtId="0" fontId="14" fillId="3" borderId="7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/>
    </xf>
    <xf numFmtId="10" fontId="6" fillId="3" borderId="1" xfId="3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left" vertical="center" wrapText="1"/>
    </xf>
    <xf numFmtId="0" fontId="5" fillId="2" borderId="11" xfId="0" applyFont="1" applyFill="1" applyBorder="1" applyAlignment="1">
      <alignment horizontal="left" vertical="center" wrapText="1"/>
    </xf>
    <xf numFmtId="0" fontId="4" fillId="4" borderId="9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left" vertical="center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4" fillId="4" borderId="9" xfId="0" applyFont="1" applyFill="1" applyBorder="1" applyAlignment="1">
      <alignment horizontal="center"/>
    </xf>
    <xf numFmtId="0" fontId="4" fillId="4" borderId="10" xfId="0" applyFont="1" applyFill="1" applyBorder="1" applyAlignment="1">
      <alignment horizontal="center"/>
    </xf>
    <xf numFmtId="0" fontId="4" fillId="4" borderId="11" xfId="0" applyFont="1" applyFill="1" applyBorder="1" applyAlignment="1">
      <alignment horizontal="center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5" fillId="0" borderId="9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24" fillId="4" borderId="9" xfId="0" applyFont="1" applyFill="1" applyBorder="1" applyAlignment="1">
      <alignment horizontal="center" vertical="center"/>
    </xf>
    <xf numFmtId="0" fontId="24" fillId="4" borderId="10" xfId="0" applyFont="1" applyFill="1" applyBorder="1" applyAlignment="1">
      <alignment horizontal="center" vertical="center"/>
    </xf>
    <xf numFmtId="0" fontId="24" fillId="4" borderId="11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24" fillId="4" borderId="9" xfId="0" applyFont="1" applyFill="1" applyBorder="1" applyAlignment="1">
      <alignment horizontal="left" vertical="center"/>
    </xf>
    <xf numFmtId="0" fontId="24" fillId="4" borderId="10" xfId="0" applyFont="1" applyFill="1" applyBorder="1" applyAlignment="1">
      <alignment horizontal="left" vertical="center"/>
    </xf>
    <xf numFmtId="0" fontId="24" fillId="4" borderId="11" xfId="0" applyFont="1" applyFill="1" applyBorder="1" applyAlignment="1">
      <alignment horizontal="left" vertical="center"/>
    </xf>
    <xf numFmtId="0" fontId="6" fillId="3" borderId="16" xfId="0" applyFont="1" applyFill="1" applyBorder="1" applyAlignment="1">
      <alignment horizontal="left" vertical="center"/>
    </xf>
    <xf numFmtId="0" fontId="6" fillId="3" borderId="6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horizontal="left" vertical="center" wrapText="1"/>
    </xf>
    <xf numFmtId="0" fontId="6" fillId="3" borderId="0" xfId="0" applyFont="1" applyFill="1" applyBorder="1" applyAlignment="1">
      <alignment horizontal="left" vertical="center" wrapText="1"/>
    </xf>
  </cellXfs>
  <cellStyles count="8">
    <cellStyle name="Moeda" xfId="1" builtinId="4"/>
    <cellStyle name="Moeda 2" xfId="6"/>
    <cellStyle name="Normal" xfId="0" builtinId="0"/>
    <cellStyle name="Normal 2" xfId="4"/>
    <cellStyle name="Porcentagem" xfId="3" builtinId="5"/>
    <cellStyle name="Porcentagem 2" xfId="5"/>
    <cellStyle name="Separador de milhares" xfId="7" builtinId="3"/>
    <cellStyle name="Vírgula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66674</xdr:colOff>
      <xdr:row>1</xdr:row>
      <xdr:rowOff>112063</xdr:rowOff>
    </xdr:from>
    <xdr:to>
      <xdr:col>3</xdr:col>
      <xdr:colOff>266700</xdr:colOff>
      <xdr:row>5</xdr:row>
      <xdr:rowOff>105714</xdr:rowOff>
    </xdr:to>
    <xdr:pic>
      <xdr:nvPicPr>
        <xdr:cNvPr id="2" name="Imagem 1" descr="brasaoRodape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7954" r="11558"/>
        <a:stretch>
          <a:fillRect/>
        </a:stretch>
      </xdr:blipFill>
      <xdr:spPr bwMode="auto">
        <a:xfrm>
          <a:off x="180974" y="216838"/>
          <a:ext cx="904876" cy="765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66674</xdr:colOff>
      <xdr:row>1</xdr:row>
      <xdr:rowOff>47627</xdr:rowOff>
    </xdr:from>
    <xdr:to>
      <xdr:col>2</xdr:col>
      <xdr:colOff>596347</xdr:colOff>
      <xdr:row>5</xdr:row>
      <xdr:rowOff>115239</xdr:rowOff>
    </xdr:to>
    <xdr:pic>
      <xdr:nvPicPr>
        <xdr:cNvPr id="2" name="Imagem 1" descr="brasaoRodape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7954" r="11558"/>
        <a:stretch>
          <a:fillRect/>
        </a:stretch>
      </xdr:blipFill>
      <xdr:spPr bwMode="auto">
        <a:xfrm>
          <a:off x="174348" y="163584"/>
          <a:ext cx="935521" cy="8544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</xdr:col>
      <xdr:colOff>9524</xdr:colOff>
      <xdr:row>41</xdr:row>
      <xdr:rowOff>38100</xdr:rowOff>
    </xdr:from>
    <xdr:ext cx="3076576" cy="371476"/>
    <xdr:sp macro="" textlink="">
      <xdr:nvSpPr>
        <xdr:cNvPr id="9" name="CaixaDeTexto 8"/>
        <xdr:cNvSpPr txBox="1"/>
      </xdr:nvSpPr>
      <xdr:spPr>
        <a:xfrm>
          <a:off x="114299" y="5753100"/>
          <a:ext cx="3076576" cy="371476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pt-BR" sz="900"/>
            <a:t>Obs: O valor total presente nesta planilha engloba o valor de, material / matéria prima e BDI.</a:t>
          </a:r>
        </a:p>
      </xdr:txBody>
    </xdr:sp>
    <xdr:clientData/>
  </xdr:oneCellAnchor>
  <xdr:oneCellAnchor>
    <xdr:from>
      <xdr:col>4</xdr:col>
      <xdr:colOff>351303</xdr:colOff>
      <xdr:row>48</xdr:row>
      <xdr:rowOff>47969</xdr:rowOff>
    </xdr:from>
    <xdr:ext cx="3260258" cy="785467"/>
    <xdr:sp macro="" textlink="">
      <xdr:nvSpPr>
        <xdr:cNvPr id="8" name="CaixaDeTexto 7"/>
        <xdr:cNvSpPr txBox="1"/>
      </xdr:nvSpPr>
      <xdr:spPr>
        <a:xfrm>
          <a:off x="2002303" y="4739032"/>
          <a:ext cx="3260258" cy="785467"/>
        </a:xfrm>
        <a:prstGeom prst="rect">
          <a:avLst/>
        </a:prstGeom>
        <a:solidFill>
          <a:schemeClr val="bg1"/>
        </a:solidFill>
        <a:ln cap="rnd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r>
            <a:rPr lang="pt-BR" sz="1200" b="1">
              <a:latin typeface="Bell MT" pitchFamily="18" charset="0"/>
            </a:rPr>
            <a:t>RENAN AUGUSTO DE CARVALHO</a:t>
          </a:r>
        </a:p>
        <a:p>
          <a:pPr algn="ctr"/>
          <a:r>
            <a:rPr lang="pt-BR" sz="1000"/>
            <a:t>SECRETARIO MUNICIPAL DE ENGENHARIA E INFRAESTRUTURA</a:t>
          </a:r>
          <a:r>
            <a:rPr lang="pt-BR" sz="1000" baseline="0"/>
            <a:t> URBANA</a:t>
          </a:r>
        </a:p>
        <a:p>
          <a:pPr algn="ctr"/>
          <a:r>
            <a:rPr lang="pt-BR" sz="1000" baseline="0"/>
            <a:t>CREA-SP 5070103369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</xdr:row>
      <xdr:rowOff>28575</xdr:rowOff>
    </xdr:from>
    <xdr:to>
      <xdr:col>2</xdr:col>
      <xdr:colOff>783462</xdr:colOff>
      <xdr:row>5</xdr:row>
      <xdr:rowOff>142875</xdr:rowOff>
    </xdr:to>
    <xdr:pic>
      <xdr:nvPicPr>
        <xdr:cNvPr id="8" name="Imagem 7" descr="brasaoRodape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7954" r="11558"/>
        <a:stretch>
          <a:fillRect/>
        </a:stretch>
      </xdr:blipFill>
      <xdr:spPr bwMode="auto">
        <a:xfrm>
          <a:off x="190500" y="133350"/>
          <a:ext cx="1040637" cy="876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45555</xdr:colOff>
      <xdr:row>1</xdr:row>
      <xdr:rowOff>33546</xdr:rowOff>
    </xdr:from>
    <xdr:to>
      <xdr:col>2</xdr:col>
      <xdr:colOff>347870</xdr:colOff>
      <xdr:row>5</xdr:row>
      <xdr:rowOff>149087</xdr:rowOff>
    </xdr:to>
    <xdr:pic>
      <xdr:nvPicPr>
        <xdr:cNvPr id="2" name="Imagem 1" descr="brasaoRodape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7954" r="11558"/>
        <a:stretch>
          <a:fillRect/>
        </a:stretch>
      </xdr:blipFill>
      <xdr:spPr bwMode="auto">
        <a:xfrm>
          <a:off x="178077" y="141220"/>
          <a:ext cx="915228" cy="8775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95251</xdr:colOff>
      <xdr:row>1</xdr:row>
      <xdr:rowOff>50111</xdr:rowOff>
    </xdr:from>
    <xdr:to>
      <xdr:col>2</xdr:col>
      <xdr:colOff>417859</xdr:colOff>
      <xdr:row>6</xdr:row>
      <xdr:rowOff>1765</xdr:rowOff>
    </xdr:to>
    <xdr:pic>
      <xdr:nvPicPr>
        <xdr:cNvPr id="4" name="Imagem 3" descr="brasaoRodape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7954" r="11558"/>
        <a:stretch>
          <a:fillRect/>
        </a:stretch>
      </xdr:blipFill>
      <xdr:spPr bwMode="auto">
        <a:xfrm>
          <a:off x="228601" y="154886"/>
          <a:ext cx="932208" cy="8544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112230</xdr:colOff>
      <xdr:row>1</xdr:row>
      <xdr:rowOff>33546</xdr:rowOff>
    </xdr:from>
    <xdr:to>
      <xdr:col>2</xdr:col>
      <xdr:colOff>500270</xdr:colOff>
      <xdr:row>5</xdr:row>
      <xdr:rowOff>129209</xdr:rowOff>
    </xdr:to>
    <xdr:pic>
      <xdr:nvPicPr>
        <xdr:cNvPr id="5" name="Imagem 4" descr="brasaoRodape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17954" r="11558"/>
        <a:stretch>
          <a:fillRect/>
        </a:stretch>
      </xdr:blipFill>
      <xdr:spPr bwMode="auto">
        <a:xfrm>
          <a:off x="207480" y="147846"/>
          <a:ext cx="911915" cy="8671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ENGENHARIA/ESTAGIARIOS/PAULO/PLANILHAS%20DIVERSAS/PLANILHA%20OR&#199;AMENT&#193;RIA%20MODEL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ENGENHARIA/ESTAGIARIOS/ESTAGIO%20DOCUMENTOS/RUAS%20E%20RECAPEAMENTO/MOC%20030/Planilha%20PRONTA%20MAGR&#195;O%20LICITADO%20EMPRESA%20JTR%20pronto%20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/>
      <sheetData sheetId="1">
        <row r="6">
          <cell r="F6" t="str">
            <v>Mococa/SP</v>
          </cell>
        </row>
        <row r="18">
          <cell r="F18" t="str">
            <v>(SELECIONAR)</v>
          </cell>
        </row>
        <row r="22">
          <cell r="F22" t="str">
            <v>Renan Augusto de Carvalho</v>
          </cell>
        </row>
        <row r="23">
          <cell r="F23" t="str">
            <v>5070103369</v>
          </cell>
        </row>
        <row r="24">
          <cell r="F24" t="str">
            <v>28027230211715651</v>
          </cell>
        </row>
      </sheetData>
      <sheetData sheetId="2"/>
      <sheetData sheetId="3">
        <row r="141">
          <cell r="A141" t="str">
            <v>(SELECIONAR)</v>
          </cell>
        </row>
        <row r="142">
          <cell r="A142" t="str">
            <v>Construção e Reforma de Edifícios</v>
          </cell>
        </row>
        <row r="143">
          <cell r="A143" t="str">
            <v>Construção de Praças Urbanas, Rodovias, Ferrovias e recapeamento e pavimentação de vias urbanas</v>
          </cell>
        </row>
        <row r="144">
          <cell r="A144" t="str">
            <v>Construção de Redes de Abastecimento de Água, Coleta de Esgoto</v>
          </cell>
        </row>
        <row r="145">
          <cell r="A145" t="str">
            <v>Construção e Manutenção de Estações e Redes de Distribuição de Energia Elétrica</v>
          </cell>
        </row>
        <row r="146">
          <cell r="A146" t="str">
            <v>Obras Portuárias, Marítimas e Fluviais</v>
          </cell>
        </row>
        <row r="147">
          <cell r="A147" t="str">
            <v>Fornecimento de Materiais e Equipamentos (aquisição indireta - em conjunto com licitação de obras)</v>
          </cell>
        </row>
        <row r="148">
          <cell r="A148" t="str">
            <v>Fornecimento de Materiais e Equipamentos (aquisição direta)</v>
          </cell>
        </row>
        <row r="149">
          <cell r="A149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3">
          <cell r="O3">
            <v>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3"/>
  <sheetViews>
    <sheetView topLeftCell="A25" zoomScaleNormal="100" workbookViewId="0">
      <selection activeCell="K15" sqref="K15"/>
    </sheetView>
  </sheetViews>
  <sheetFormatPr defaultRowHeight="15"/>
  <cols>
    <col min="1" max="1" width="1.140625" customWidth="1"/>
    <col min="2" max="2" width="4" customWidth="1"/>
    <col min="3" max="3" width="6.5703125" customWidth="1"/>
    <col min="4" max="4" width="14.7109375" customWidth="1"/>
    <col min="5" max="5" width="17.85546875" customWidth="1"/>
    <col min="6" max="6" width="13.28515625" customWidth="1"/>
    <col min="7" max="7" width="20.140625" customWidth="1"/>
    <col min="8" max="8" width="5.5703125" customWidth="1"/>
    <col min="9" max="9" width="3.85546875" customWidth="1"/>
    <col min="10" max="10" width="1.85546875" customWidth="1"/>
  </cols>
  <sheetData>
    <row r="1" spans="2:10" ht="8.25" customHeight="1"/>
    <row r="2" spans="2:10" ht="15.75">
      <c r="B2" s="116" t="s">
        <v>2</v>
      </c>
      <c r="C2" s="117"/>
      <c r="D2" s="117"/>
      <c r="E2" s="117"/>
      <c r="F2" s="117"/>
      <c r="G2" s="117"/>
      <c r="H2" s="117"/>
      <c r="I2" s="117"/>
      <c r="J2" s="118"/>
    </row>
    <row r="3" spans="2:10">
      <c r="B3" s="119" t="s">
        <v>77</v>
      </c>
      <c r="C3" s="120"/>
      <c r="D3" s="120"/>
      <c r="E3" s="120"/>
      <c r="F3" s="120"/>
      <c r="G3" s="120"/>
      <c r="H3" s="120"/>
      <c r="I3" s="120"/>
      <c r="J3" s="121"/>
    </row>
    <row r="4" spans="2:10">
      <c r="B4" s="122" t="s">
        <v>3</v>
      </c>
      <c r="C4" s="123"/>
      <c r="D4" s="123"/>
      <c r="E4" s="123"/>
      <c r="F4" s="123"/>
      <c r="G4" s="123"/>
      <c r="H4" s="123"/>
      <c r="I4" s="123"/>
      <c r="J4" s="124"/>
    </row>
    <row r="5" spans="2:10">
      <c r="B5" s="125" t="s">
        <v>5</v>
      </c>
      <c r="C5" s="126"/>
      <c r="D5" s="126"/>
      <c r="E5" s="126"/>
      <c r="F5" s="126"/>
      <c r="G5" s="126"/>
      <c r="H5" s="126"/>
      <c r="I5" s="126"/>
      <c r="J5" s="127"/>
    </row>
    <row r="6" spans="2:10" ht="15.75" thickBot="1">
      <c r="B6" s="128" t="s">
        <v>4</v>
      </c>
      <c r="C6" s="129"/>
      <c r="D6" s="129"/>
      <c r="E6" s="129"/>
      <c r="F6" s="129"/>
      <c r="G6" s="129"/>
      <c r="H6" s="129"/>
      <c r="I6" s="129"/>
      <c r="J6" s="130"/>
    </row>
    <row r="7" spans="2:10" ht="16.5" thickTop="1">
      <c r="B7" s="113" t="s">
        <v>46</v>
      </c>
      <c r="C7" s="114"/>
      <c r="D7" s="114"/>
      <c r="E7" s="114"/>
      <c r="F7" s="114"/>
      <c r="G7" s="114"/>
      <c r="H7" s="114"/>
      <c r="I7" s="114"/>
      <c r="J7" s="115"/>
    </row>
    <row r="8" spans="2:10">
      <c r="B8" s="168"/>
      <c r="C8" s="162"/>
      <c r="D8" s="171"/>
      <c r="E8" s="171"/>
      <c r="F8" s="171"/>
      <c r="G8" s="171"/>
      <c r="H8" s="162"/>
      <c r="I8" s="162"/>
      <c r="J8" s="163"/>
    </row>
    <row r="9" spans="2:10">
      <c r="B9" s="169"/>
      <c r="C9" s="164"/>
      <c r="D9" s="131" t="str">
        <f>ORÇAMENTO!B9</f>
        <v xml:space="preserve">EMPREENDIMENTO : FECHAMENTOS E REPAROS CENTRO DO IDOSO </v>
      </c>
      <c r="E9" s="132"/>
      <c r="F9" s="132"/>
      <c r="G9" s="133"/>
      <c r="H9" s="164"/>
      <c r="I9" s="164"/>
      <c r="J9" s="165"/>
    </row>
    <row r="10" spans="2:10" ht="33.75" customHeight="1">
      <c r="B10" s="169"/>
      <c r="C10" s="164"/>
      <c r="D10" s="134" t="str">
        <f>ORÇAMENTO!B10</f>
        <v>LOCAL: AV. São Paulo, Vila Lambari - Mococa-SP, CEP 13.731-020</v>
      </c>
      <c r="E10" s="135"/>
      <c r="F10" s="135"/>
      <c r="G10" s="136"/>
      <c r="H10" s="164"/>
      <c r="I10" s="164"/>
      <c r="J10" s="165"/>
    </row>
    <row r="11" spans="2:10" ht="4.5" customHeight="1">
      <c r="B11" s="169"/>
      <c r="C11" s="164"/>
      <c r="D11" s="137"/>
      <c r="E11" s="138"/>
      <c r="F11" s="138"/>
      <c r="G11" s="139"/>
      <c r="H11" s="164"/>
      <c r="I11" s="164"/>
      <c r="J11" s="165"/>
    </row>
    <row r="12" spans="2:10">
      <c r="B12" s="169"/>
      <c r="C12" s="164"/>
      <c r="D12" s="142" t="s">
        <v>47</v>
      </c>
      <c r="E12" s="142"/>
      <c r="F12" s="140">
        <v>70000</v>
      </c>
      <c r="G12" s="141"/>
      <c r="H12" s="164"/>
      <c r="I12" s="164"/>
      <c r="J12" s="165"/>
    </row>
    <row r="13" spans="2:10" s="8" customFormat="1">
      <c r="B13" s="169"/>
      <c r="C13" s="164"/>
      <c r="D13" s="142" t="s">
        <v>49</v>
      </c>
      <c r="E13" s="142"/>
      <c r="F13" s="140" t="e">
        <f>ORÇAMENTO!#REF!-F12</f>
        <v>#REF!</v>
      </c>
      <c r="G13" s="141"/>
      <c r="H13" s="164"/>
      <c r="I13" s="164"/>
      <c r="J13" s="165"/>
    </row>
    <row r="14" spans="2:10" s="8" customFormat="1" ht="28.5" customHeight="1">
      <c r="B14" s="169"/>
      <c r="C14" s="164"/>
      <c r="D14" s="143" t="s">
        <v>52</v>
      </c>
      <c r="E14" s="144"/>
      <c r="F14" s="145" t="s">
        <v>84</v>
      </c>
      <c r="G14" s="146"/>
      <c r="H14" s="164"/>
      <c r="I14" s="164"/>
      <c r="J14" s="165"/>
    </row>
    <row r="15" spans="2:10">
      <c r="B15" s="169"/>
      <c r="C15" s="164"/>
      <c r="D15" s="142" t="s">
        <v>53</v>
      </c>
      <c r="E15" s="142"/>
      <c r="F15" s="142" t="s">
        <v>85</v>
      </c>
      <c r="G15" s="142"/>
      <c r="H15" s="164"/>
      <c r="I15" s="164"/>
      <c r="J15" s="165"/>
    </row>
    <row r="16" spans="2:10" ht="4.5" customHeight="1">
      <c r="B16" s="169"/>
      <c r="C16" s="164"/>
      <c r="D16" s="151"/>
      <c r="E16" s="152"/>
      <c r="F16" s="152"/>
      <c r="G16" s="153"/>
      <c r="H16" s="164"/>
      <c r="I16" s="164"/>
      <c r="J16" s="165"/>
    </row>
    <row r="17" spans="2:10">
      <c r="B17" s="169"/>
      <c r="C17" s="164"/>
      <c r="D17" s="142" t="s">
        <v>50</v>
      </c>
      <c r="E17" s="142"/>
      <c r="F17" s="142" t="s">
        <v>54</v>
      </c>
      <c r="G17" s="142"/>
      <c r="H17" s="164"/>
      <c r="I17" s="164"/>
      <c r="J17" s="165"/>
    </row>
    <row r="18" spans="2:10" s="8" customFormat="1">
      <c r="B18" s="169"/>
      <c r="C18" s="164"/>
      <c r="D18" s="154" t="s">
        <v>55</v>
      </c>
      <c r="E18" s="155"/>
      <c r="F18" s="154" t="s">
        <v>78</v>
      </c>
      <c r="G18" s="155"/>
      <c r="H18" s="164"/>
      <c r="I18" s="164"/>
      <c r="J18" s="165"/>
    </row>
    <row r="19" spans="2:10" s="8" customFormat="1">
      <c r="B19" s="169"/>
      <c r="C19" s="164"/>
      <c r="D19" s="142" t="s">
        <v>51</v>
      </c>
      <c r="E19" s="142"/>
      <c r="F19" s="154">
        <v>5070103369</v>
      </c>
      <c r="G19" s="155"/>
      <c r="H19" s="164"/>
      <c r="I19" s="164"/>
      <c r="J19" s="165"/>
    </row>
    <row r="20" spans="2:10">
      <c r="B20" s="169"/>
      <c r="C20" s="164"/>
      <c r="D20" s="142" t="s">
        <v>62</v>
      </c>
      <c r="E20" s="142"/>
      <c r="F20" s="154"/>
      <c r="G20" s="155"/>
      <c r="H20" s="164"/>
      <c r="I20" s="164"/>
      <c r="J20" s="165"/>
    </row>
    <row r="21" spans="2:10" ht="4.5" customHeight="1">
      <c r="B21" s="169"/>
      <c r="C21" s="164"/>
      <c r="D21" s="137"/>
      <c r="E21" s="138"/>
      <c r="F21" s="138"/>
      <c r="G21" s="139"/>
      <c r="H21" s="164"/>
      <c r="I21" s="164"/>
      <c r="J21" s="165"/>
    </row>
    <row r="22" spans="2:10">
      <c r="B22" s="169"/>
      <c r="C22" s="164"/>
      <c r="D22" s="171"/>
      <c r="E22" s="171"/>
      <c r="F22" s="171"/>
      <c r="G22" s="171"/>
      <c r="H22" s="164"/>
      <c r="I22" s="164"/>
      <c r="J22" s="165"/>
    </row>
    <row r="23" spans="2:10">
      <c r="B23" s="169"/>
      <c r="C23" s="164"/>
      <c r="D23" s="156" t="s">
        <v>56</v>
      </c>
      <c r="E23" s="157"/>
      <c r="F23" s="157"/>
      <c r="G23" s="158"/>
      <c r="H23" s="164"/>
      <c r="I23" s="164"/>
      <c r="J23" s="165"/>
    </row>
    <row r="24" spans="2:10">
      <c r="B24" s="169"/>
      <c r="C24" s="164"/>
      <c r="D24" s="159" t="s">
        <v>57</v>
      </c>
      <c r="E24" s="160"/>
      <c r="F24" s="160"/>
      <c r="G24" s="161"/>
      <c r="H24" s="164"/>
      <c r="I24" s="164"/>
      <c r="J24" s="165"/>
    </row>
    <row r="25" spans="2:10">
      <c r="B25" s="169"/>
      <c r="C25" s="164"/>
      <c r="D25" s="148" t="s">
        <v>58</v>
      </c>
      <c r="E25" s="149"/>
      <c r="F25" s="149"/>
      <c r="G25" s="150"/>
      <c r="H25" s="164"/>
      <c r="I25" s="164"/>
      <c r="J25" s="165"/>
    </row>
    <row r="26" spans="2:10">
      <c r="B26" s="169"/>
      <c r="C26" s="164"/>
      <c r="D26" s="148" t="s">
        <v>59</v>
      </c>
      <c r="E26" s="149"/>
      <c r="F26" s="149"/>
      <c r="G26" s="150"/>
      <c r="H26" s="164"/>
      <c r="I26" s="164"/>
      <c r="J26" s="165"/>
    </row>
    <row r="27" spans="2:10" s="8" customFormat="1">
      <c r="B27" s="169"/>
      <c r="C27" s="164"/>
      <c r="D27" s="148" t="s">
        <v>60</v>
      </c>
      <c r="E27" s="149"/>
      <c r="F27" s="149"/>
      <c r="G27" s="150"/>
      <c r="H27" s="164"/>
      <c r="I27" s="164"/>
      <c r="J27" s="165"/>
    </row>
    <row r="28" spans="2:10" s="8" customFormat="1">
      <c r="B28" s="169"/>
      <c r="C28" s="164"/>
      <c r="D28" s="148" t="s">
        <v>61</v>
      </c>
      <c r="E28" s="149"/>
      <c r="F28" s="149"/>
      <c r="G28" s="150"/>
      <c r="H28" s="164"/>
      <c r="I28" s="164"/>
      <c r="J28" s="165"/>
    </row>
    <row r="29" spans="2:10" ht="4.5" customHeight="1">
      <c r="B29" s="169"/>
      <c r="C29" s="164"/>
      <c r="D29" s="137"/>
      <c r="E29" s="138"/>
      <c r="F29" s="138"/>
      <c r="G29" s="139"/>
      <c r="H29" s="164"/>
      <c r="I29" s="164"/>
      <c r="J29" s="165"/>
    </row>
    <row r="30" spans="2:10">
      <c r="B30" s="169"/>
      <c r="C30" s="164"/>
      <c r="D30" s="171"/>
      <c r="E30" s="171"/>
      <c r="F30" s="171"/>
      <c r="G30" s="171"/>
      <c r="H30" s="164"/>
      <c r="I30" s="164"/>
      <c r="J30" s="165"/>
    </row>
    <row r="31" spans="2:10">
      <c r="B31" s="169"/>
      <c r="C31" s="164"/>
      <c r="D31" s="156" t="s">
        <v>63</v>
      </c>
      <c r="E31" s="157"/>
      <c r="F31" s="157"/>
      <c r="G31" s="158"/>
      <c r="H31" s="164"/>
      <c r="I31" s="164"/>
      <c r="J31" s="165"/>
    </row>
    <row r="32" spans="2:10" s="8" customFormat="1">
      <c r="B32" s="169"/>
      <c r="C32" s="164"/>
      <c r="D32" s="34" t="s">
        <v>68</v>
      </c>
      <c r="E32" s="156" t="s">
        <v>69</v>
      </c>
      <c r="F32" s="158"/>
      <c r="G32" s="34" t="s">
        <v>70</v>
      </c>
      <c r="H32" s="164"/>
      <c r="I32" s="164"/>
      <c r="J32" s="165"/>
    </row>
    <row r="33" spans="1:10">
      <c r="B33" s="169"/>
      <c r="C33" s="164"/>
      <c r="D33" s="35" t="s">
        <v>64</v>
      </c>
      <c r="E33" s="147" t="s">
        <v>48</v>
      </c>
      <c r="F33" s="147"/>
      <c r="G33" s="35" t="s">
        <v>71</v>
      </c>
      <c r="H33" s="164"/>
      <c r="I33" s="164"/>
      <c r="J33" s="165"/>
    </row>
    <row r="34" spans="1:10">
      <c r="B34" s="169"/>
      <c r="C34" s="164"/>
      <c r="D34" s="35" t="s">
        <v>65</v>
      </c>
      <c r="E34" s="147" t="s">
        <v>48</v>
      </c>
      <c r="F34" s="147"/>
      <c r="G34" s="35" t="s">
        <v>71</v>
      </c>
      <c r="H34" s="164"/>
      <c r="I34" s="164"/>
      <c r="J34" s="165"/>
    </row>
    <row r="35" spans="1:10" ht="15" customHeight="1">
      <c r="B35" s="169"/>
      <c r="C35" s="164"/>
      <c r="D35" s="35" t="s">
        <v>66</v>
      </c>
      <c r="E35" s="147" t="s">
        <v>48</v>
      </c>
      <c r="F35" s="147"/>
      <c r="G35" s="35" t="s">
        <v>71</v>
      </c>
      <c r="H35" s="164"/>
      <c r="I35" s="164"/>
      <c r="J35" s="165"/>
    </row>
    <row r="36" spans="1:10">
      <c r="B36" s="169"/>
      <c r="C36" s="164"/>
      <c r="D36" s="35" t="s">
        <v>67</v>
      </c>
      <c r="E36" s="147" t="s">
        <v>48</v>
      </c>
      <c r="F36" s="147"/>
      <c r="G36" s="35" t="s">
        <v>71</v>
      </c>
      <c r="H36" s="164"/>
      <c r="I36" s="164"/>
      <c r="J36" s="165"/>
    </row>
    <row r="37" spans="1:10" ht="5.25" customHeight="1">
      <c r="B37" s="169"/>
      <c r="C37" s="164"/>
      <c r="D37" s="151"/>
      <c r="E37" s="152"/>
      <c r="F37" s="152"/>
      <c r="G37" s="153"/>
      <c r="H37" s="164"/>
      <c r="I37" s="164"/>
      <c r="J37" s="165"/>
    </row>
    <row r="38" spans="1:10">
      <c r="B38" s="169"/>
      <c r="C38" s="164"/>
      <c r="D38" s="171"/>
      <c r="E38" s="171"/>
      <c r="F38" s="171"/>
      <c r="G38" s="171"/>
      <c r="H38" s="164"/>
      <c r="I38" s="164"/>
      <c r="J38" s="165"/>
    </row>
    <row r="39" spans="1:10">
      <c r="B39" s="169"/>
      <c r="C39" s="164"/>
      <c r="D39" s="172" t="s">
        <v>72</v>
      </c>
      <c r="E39" s="172"/>
      <c r="F39" s="172"/>
      <c r="G39" s="172"/>
      <c r="H39" s="164"/>
      <c r="I39" s="164"/>
      <c r="J39" s="165"/>
    </row>
    <row r="40" spans="1:10">
      <c r="B40" s="169"/>
      <c r="C40" s="164"/>
      <c r="D40" s="172"/>
      <c r="E40" s="172"/>
      <c r="F40" s="172"/>
      <c r="G40" s="172"/>
      <c r="H40" s="164"/>
      <c r="I40" s="164"/>
      <c r="J40" s="165"/>
    </row>
    <row r="41" spans="1:10">
      <c r="B41" s="169"/>
      <c r="C41" s="164"/>
      <c r="D41" s="172"/>
      <c r="E41" s="172"/>
      <c r="F41" s="172"/>
      <c r="G41" s="172"/>
      <c r="H41" s="164"/>
      <c r="I41" s="164"/>
      <c r="J41" s="165"/>
    </row>
    <row r="42" spans="1:10">
      <c r="B42" s="169"/>
      <c r="C42" s="164"/>
      <c r="D42" s="172"/>
      <c r="E42" s="172"/>
      <c r="F42" s="172"/>
      <c r="G42" s="172"/>
      <c r="H42" s="164"/>
      <c r="I42" s="164"/>
      <c r="J42" s="165"/>
    </row>
    <row r="43" spans="1:10">
      <c r="A43" s="26"/>
      <c r="B43" s="170"/>
      <c r="C43" s="166"/>
      <c r="D43" s="166"/>
      <c r="E43" s="166"/>
      <c r="F43" s="166"/>
      <c r="G43" s="166"/>
      <c r="H43" s="166"/>
      <c r="I43" s="166"/>
      <c r="J43" s="167"/>
    </row>
  </sheetData>
  <sheetProtection selectLockedCells="1" selectUnlockedCells="1"/>
  <mergeCells count="49">
    <mergeCell ref="E36:F36"/>
    <mergeCell ref="E32:F32"/>
    <mergeCell ref="H8:J43"/>
    <mergeCell ref="B8:C42"/>
    <mergeCell ref="B43:G43"/>
    <mergeCell ref="D38:G38"/>
    <mergeCell ref="D30:G30"/>
    <mergeCell ref="D22:G22"/>
    <mergeCell ref="D8:G8"/>
    <mergeCell ref="D39:G42"/>
    <mergeCell ref="D37:G37"/>
    <mergeCell ref="D27:G27"/>
    <mergeCell ref="D28:G28"/>
    <mergeCell ref="D19:E19"/>
    <mergeCell ref="F19:G19"/>
    <mergeCell ref="D31:G31"/>
    <mergeCell ref="D16:G16"/>
    <mergeCell ref="D21:G21"/>
    <mergeCell ref="F20:G20"/>
    <mergeCell ref="D23:G23"/>
    <mergeCell ref="D24:G24"/>
    <mergeCell ref="D18:E18"/>
    <mergeCell ref="F18:G18"/>
    <mergeCell ref="D17:E17"/>
    <mergeCell ref="F17:G17"/>
    <mergeCell ref="D20:E20"/>
    <mergeCell ref="E33:F33"/>
    <mergeCell ref="E34:F34"/>
    <mergeCell ref="E35:F35"/>
    <mergeCell ref="D25:G25"/>
    <mergeCell ref="D26:G26"/>
    <mergeCell ref="D29:G29"/>
    <mergeCell ref="D9:G9"/>
    <mergeCell ref="D10:G10"/>
    <mergeCell ref="D11:G11"/>
    <mergeCell ref="F12:G12"/>
    <mergeCell ref="F15:G15"/>
    <mergeCell ref="F13:G13"/>
    <mergeCell ref="D15:E15"/>
    <mergeCell ref="D12:E12"/>
    <mergeCell ref="D13:E13"/>
    <mergeCell ref="D14:E14"/>
    <mergeCell ref="F14:G14"/>
    <mergeCell ref="B7:J7"/>
    <mergeCell ref="B2:J2"/>
    <mergeCell ref="B3:J3"/>
    <mergeCell ref="B4:J4"/>
    <mergeCell ref="B5:J5"/>
    <mergeCell ref="B6:J6"/>
  </mergeCells>
  <pageMargins left="0.511811024" right="0.511811024" top="0.78740157499999996" bottom="0.78740157499999996" header="0.31496062000000002" footer="0.31496062000000002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K53"/>
  <sheetViews>
    <sheetView tabSelected="1" topLeftCell="A26" zoomScale="120" zoomScaleNormal="120" workbookViewId="0">
      <selection activeCell="C40" sqref="C40"/>
    </sheetView>
  </sheetViews>
  <sheetFormatPr defaultRowHeight="15"/>
  <cols>
    <col min="1" max="1" width="1.5703125" style="7" customWidth="1"/>
    <col min="2" max="2" width="6.140625" customWidth="1"/>
    <col min="3" max="3" width="9" style="23" customWidth="1"/>
    <col min="4" max="4" width="8" style="7" customWidth="1"/>
    <col min="5" max="5" width="58.42578125" customWidth="1"/>
    <col min="6" max="6" width="6.42578125" customWidth="1"/>
    <col min="7" max="7" width="13.28515625" style="20" customWidth="1"/>
    <col min="8" max="8" width="11.5703125" customWidth="1"/>
    <col min="9" max="9" width="14.7109375" customWidth="1"/>
    <col min="11" max="11" width="14.28515625" bestFit="1" customWidth="1"/>
  </cols>
  <sheetData>
    <row r="1" spans="1:11" s="8" customFormat="1" ht="9" customHeight="1">
      <c r="C1" s="23"/>
      <c r="G1" s="20"/>
    </row>
    <row r="2" spans="1:11" s="2" customFormat="1" ht="18.75" customHeight="1">
      <c r="B2" s="116" t="s">
        <v>2</v>
      </c>
      <c r="C2" s="117"/>
      <c r="D2" s="117"/>
      <c r="E2" s="117"/>
      <c r="F2" s="117"/>
      <c r="G2" s="117"/>
      <c r="H2" s="117"/>
      <c r="I2" s="118"/>
    </row>
    <row r="3" spans="1:11" ht="15.75" customHeight="1">
      <c r="B3" s="178" t="s">
        <v>77</v>
      </c>
      <c r="C3" s="179"/>
      <c r="D3" s="179"/>
      <c r="E3" s="179"/>
      <c r="F3" s="179"/>
      <c r="G3" s="179"/>
      <c r="H3" s="179"/>
      <c r="I3" s="180"/>
    </row>
    <row r="4" spans="1:11" ht="14.25" customHeight="1">
      <c r="B4" s="122" t="s">
        <v>3</v>
      </c>
      <c r="C4" s="123"/>
      <c r="D4" s="123"/>
      <c r="E4" s="123"/>
      <c r="F4" s="123"/>
      <c r="G4" s="123"/>
      <c r="H4" s="123"/>
      <c r="I4" s="124"/>
    </row>
    <row r="5" spans="1:11" s="1" customFormat="1" ht="12.75" customHeight="1">
      <c r="B5" s="125" t="s">
        <v>5</v>
      </c>
      <c r="C5" s="126"/>
      <c r="D5" s="126"/>
      <c r="E5" s="126"/>
      <c r="F5" s="126"/>
      <c r="G5" s="126"/>
      <c r="H5" s="126"/>
      <c r="I5" s="127"/>
    </row>
    <row r="6" spans="1:11" s="1" customFormat="1" ht="14.25" customHeight="1" thickBot="1">
      <c r="B6" s="128" t="s">
        <v>4</v>
      </c>
      <c r="C6" s="129"/>
      <c r="D6" s="129"/>
      <c r="E6" s="129"/>
      <c r="F6" s="129"/>
      <c r="G6" s="129"/>
      <c r="H6" s="129"/>
      <c r="I6" s="130"/>
    </row>
    <row r="7" spans="1:11" ht="10.5" hidden="1" customHeight="1" thickBot="1">
      <c r="B7" s="182"/>
      <c r="C7" s="183"/>
      <c r="D7" s="183"/>
      <c r="E7" s="183"/>
      <c r="F7" s="183"/>
      <c r="G7" s="183"/>
      <c r="H7" s="183"/>
      <c r="I7" s="184"/>
    </row>
    <row r="8" spans="1:11" s="8" customFormat="1" ht="15" customHeight="1" thickTop="1" thickBot="1">
      <c r="B8" s="185"/>
      <c r="C8" s="186"/>
      <c r="D8" s="186"/>
      <c r="E8" s="186"/>
      <c r="F8" s="186"/>
      <c r="G8" s="186"/>
      <c r="H8" s="186"/>
      <c r="I8" s="187"/>
    </row>
    <row r="9" spans="1:11" ht="17.25" customHeight="1" thickTop="1">
      <c r="B9" s="188" t="s">
        <v>111</v>
      </c>
      <c r="C9" s="189"/>
      <c r="D9" s="189"/>
      <c r="E9" s="189"/>
      <c r="F9" s="49"/>
      <c r="G9" s="192" t="s">
        <v>171</v>
      </c>
      <c r="H9" s="192"/>
      <c r="I9" s="193"/>
    </row>
    <row r="10" spans="1:11" ht="13.5" customHeight="1">
      <c r="B10" s="196" t="s">
        <v>112</v>
      </c>
      <c r="C10" s="197"/>
      <c r="D10" s="197"/>
      <c r="E10" s="197"/>
      <c r="F10" s="197"/>
      <c r="G10" s="194"/>
      <c r="H10" s="194"/>
      <c r="I10" s="195"/>
    </row>
    <row r="11" spans="1:11" ht="15" customHeight="1" thickBot="1">
      <c r="B11" s="190" t="s">
        <v>172</v>
      </c>
      <c r="C11" s="191"/>
      <c r="D11" s="191"/>
      <c r="E11" s="191"/>
      <c r="F11" s="36"/>
      <c r="G11" s="50"/>
      <c r="H11" s="51"/>
      <c r="I11" s="55" t="s">
        <v>110</v>
      </c>
      <c r="K11" s="11"/>
    </row>
    <row r="12" spans="1:11" ht="3" customHeight="1" thickTop="1">
      <c r="B12" s="45"/>
      <c r="C12" s="21"/>
      <c r="D12" s="46"/>
      <c r="E12" s="46"/>
      <c r="F12" s="46"/>
      <c r="G12" s="17"/>
      <c r="H12" s="46"/>
      <c r="I12" s="47"/>
      <c r="K12" s="11"/>
    </row>
    <row r="13" spans="1:11" ht="38.25" customHeight="1">
      <c r="B13" s="37" t="s">
        <v>8</v>
      </c>
      <c r="C13" s="37" t="s">
        <v>7</v>
      </c>
      <c r="D13" s="37" t="s">
        <v>6</v>
      </c>
      <c r="E13" s="37" t="s">
        <v>0</v>
      </c>
      <c r="F13" s="37" t="s">
        <v>74</v>
      </c>
      <c r="G13" s="39" t="s">
        <v>73</v>
      </c>
      <c r="H13" s="37" t="s">
        <v>75</v>
      </c>
      <c r="I13" s="37" t="s">
        <v>76</v>
      </c>
      <c r="K13" s="11"/>
    </row>
    <row r="14" spans="1:11" s="3" customFormat="1" ht="3" customHeight="1">
      <c r="A14" s="7"/>
      <c r="B14" s="15"/>
      <c r="C14" s="22"/>
      <c r="D14" s="4"/>
      <c r="E14" s="4"/>
      <c r="F14" s="5"/>
      <c r="G14" s="18"/>
      <c r="H14" s="5"/>
      <c r="I14" s="16"/>
      <c r="K14" s="11"/>
    </row>
    <row r="15" spans="1:11" s="8" customFormat="1" ht="15.75" customHeight="1">
      <c r="B15" s="54"/>
      <c r="C15" s="181" t="s">
        <v>126</v>
      </c>
      <c r="D15" s="181"/>
      <c r="E15" s="181"/>
      <c r="F15" s="181"/>
      <c r="G15" s="181"/>
      <c r="H15" s="181"/>
      <c r="I15" s="53">
        <f>SUM(I16:I21)</f>
        <v>5480.2103000000006</v>
      </c>
      <c r="K15" s="52"/>
    </row>
    <row r="16" spans="1:11" s="6" customFormat="1" ht="23.25" customHeight="1">
      <c r="B16" s="42" t="s">
        <v>9</v>
      </c>
      <c r="C16" s="12" t="s">
        <v>127</v>
      </c>
      <c r="D16" s="40" t="s">
        <v>117</v>
      </c>
      <c r="E16" s="90" t="s">
        <v>128</v>
      </c>
      <c r="F16" s="41" t="s">
        <v>113</v>
      </c>
      <c r="G16" s="43">
        <v>85.72</v>
      </c>
      <c r="H16" s="78">
        <v>17.940000000000001</v>
      </c>
      <c r="I16" s="43">
        <f>H16*G16</f>
        <v>1537.8168000000001</v>
      </c>
      <c r="K16" s="44"/>
    </row>
    <row r="17" spans="2:11" s="6" customFormat="1" ht="18" customHeight="1">
      <c r="B17" s="42" t="s">
        <v>10</v>
      </c>
      <c r="C17" s="12" t="s">
        <v>129</v>
      </c>
      <c r="D17" s="40" t="s">
        <v>117</v>
      </c>
      <c r="E17" s="90" t="s">
        <v>132</v>
      </c>
      <c r="F17" s="41" t="s">
        <v>113</v>
      </c>
      <c r="G17" s="43">
        <v>128.58000000000001</v>
      </c>
      <c r="H17" s="78">
        <v>3.23</v>
      </c>
      <c r="I17" s="43">
        <f t="shared" ref="I17:I21" si="0">H17*G17</f>
        <v>415.31340000000006</v>
      </c>
      <c r="K17" s="44"/>
    </row>
    <row r="18" spans="2:11" s="6" customFormat="1" ht="18" customHeight="1">
      <c r="B18" s="42" t="s">
        <v>107</v>
      </c>
      <c r="C18" s="12" t="s">
        <v>167</v>
      </c>
      <c r="D18" s="40" t="s">
        <v>117</v>
      </c>
      <c r="E18" s="90" t="s">
        <v>166</v>
      </c>
      <c r="F18" s="41" t="s">
        <v>113</v>
      </c>
      <c r="G18" s="43">
        <v>428.6</v>
      </c>
      <c r="H18" s="78">
        <v>1.65</v>
      </c>
      <c r="I18" s="43">
        <f t="shared" si="0"/>
        <v>707.19</v>
      </c>
      <c r="K18" s="44"/>
    </row>
    <row r="19" spans="2:11" s="6" customFormat="1" ht="30" customHeight="1">
      <c r="B19" s="42" t="s">
        <v>124</v>
      </c>
      <c r="C19" s="12" t="s">
        <v>131</v>
      </c>
      <c r="D19" s="40" t="s">
        <v>117</v>
      </c>
      <c r="E19" s="90" t="s">
        <v>130</v>
      </c>
      <c r="F19" s="41" t="s">
        <v>113</v>
      </c>
      <c r="G19" s="43">
        <v>109.37</v>
      </c>
      <c r="H19" s="78">
        <f>H16+H17+H18</f>
        <v>22.82</v>
      </c>
      <c r="I19" s="43">
        <f t="shared" si="0"/>
        <v>2495.8234000000002</v>
      </c>
      <c r="K19" s="44"/>
    </row>
    <row r="20" spans="2:11" s="6" customFormat="1" ht="17.25" customHeight="1">
      <c r="B20" s="42" t="s">
        <v>125</v>
      </c>
      <c r="C20" s="12" t="s">
        <v>170</v>
      </c>
      <c r="D20" s="40" t="s">
        <v>117</v>
      </c>
      <c r="E20" s="90" t="s">
        <v>169</v>
      </c>
      <c r="F20" s="41" t="s">
        <v>116</v>
      </c>
      <c r="G20" s="43">
        <v>33.26</v>
      </c>
      <c r="H20" s="78">
        <v>3.5</v>
      </c>
      <c r="I20" s="43">
        <f t="shared" si="0"/>
        <v>116.41</v>
      </c>
      <c r="K20" s="44"/>
    </row>
    <row r="21" spans="2:11" s="6" customFormat="1" ht="16.5" customHeight="1">
      <c r="B21" s="42" t="s">
        <v>168</v>
      </c>
      <c r="C21" s="12" t="s">
        <v>133</v>
      </c>
      <c r="D21" s="40" t="s">
        <v>117</v>
      </c>
      <c r="E21" s="90" t="s">
        <v>134</v>
      </c>
      <c r="F21" s="41" t="s">
        <v>113</v>
      </c>
      <c r="G21" s="43">
        <v>64.290000000000006</v>
      </c>
      <c r="H21" s="78">
        <v>3.23</v>
      </c>
      <c r="I21" s="43">
        <f t="shared" si="0"/>
        <v>207.65670000000003</v>
      </c>
      <c r="K21" s="44"/>
    </row>
    <row r="22" spans="2:11" s="6" customFormat="1" ht="18" customHeight="1">
      <c r="B22" s="54">
        <v>2</v>
      </c>
      <c r="C22" s="181" t="s">
        <v>138</v>
      </c>
      <c r="D22" s="181"/>
      <c r="E22" s="181"/>
      <c r="F22" s="181"/>
      <c r="G22" s="181"/>
      <c r="H22" s="181"/>
      <c r="I22" s="53">
        <f>SUM(I23:I27)</f>
        <v>8884.0631000000012</v>
      </c>
      <c r="K22" s="44"/>
    </row>
    <row r="23" spans="2:11" s="6" customFormat="1" ht="24" customHeight="1">
      <c r="B23" s="42" t="s">
        <v>12</v>
      </c>
      <c r="C23" s="12" t="s">
        <v>164</v>
      </c>
      <c r="D23" s="40" t="s">
        <v>117</v>
      </c>
      <c r="E23" s="90" t="s">
        <v>165</v>
      </c>
      <c r="F23" s="41" t="s">
        <v>116</v>
      </c>
      <c r="G23" s="43">
        <v>3.69</v>
      </c>
      <c r="H23" s="78">
        <v>10.78</v>
      </c>
      <c r="I23" s="43">
        <f t="shared" ref="I23" si="1">H23*G23</f>
        <v>39.778199999999998</v>
      </c>
      <c r="K23" s="44"/>
    </row>
    <row r="24" spans="2:11" s="6" customFormat="1" ht="18" customHeight="1">
      <c r="B24" s="42" t="s">
        <v>13</v>
      </c>
      <c r="C24" s="12" t="s">
        <v>136</v>
      </c>
      <c r="D24" s="40" t="s">
        <v>117</v>
      </c>
      <c r="E24" s="90" t="s">
        <v>135</v>
      </c>
      <c r="F24" s="41" t="s">
        <v>137</v>
      </c>
      <c r="G24" s="43">
        <v>68.62</v>
      </c>
      <c r="H24" s="78">
        <v>80</v>
      </c>
      <c r="I24" s="43">
        <f t="shared" ref="I24:I40" si="2">H24*G24</f>
        <v>5489.6</v>
      </c>
      <c r="K24" s="44"/>
    </row>
    <row r="25" spans="2:11" s="6" customFormat="1" ht="18" customHeight="1">
      <c r="B25" s="42" t="s">
        <v>15</v>
      </c>
      <c r="C25" s="12" t="s">
        <v>139</v>
      </c>
      <c r="D25" s="40" t="s">
        <v>117</v>
      </c>
      <c r="E25" s="90" t="s">
        <v>144</v>
      </c>
      <c r="F25" s="41" t="s">
        <v>113</v>
      </c>
      <c r="G25" s="43">
        <v>532.37</v>
      </c>
      <c r="H25" s="78">
        <v>4.2300000000000004</v>
      </c>
      <c r="I25" s="43">
        <f t="shared" si="2"/>
        <v>2251.9251000000004</v>
      </c>
      <c r="K25" s="44"/>
    </row>
    <row r="26" spans="2:11" s="6" customFormat="1" ht="25.5" customHeight="1">
      <c r="B26" s="42" t="s">
        <v>16</v>
      </c>
      <c r="C26" s="12" t="s">
        <v>141</v>
      </c>
      <c r="D26" s="40" t="s">
        <v>117</v>
      </c>
      <c r="E26" s="90" t="s">
        <v>140</v>
      </c>
      <c r="F26" s="41" t="s">
        <v>116</v>
      </c>
      <c r="G26" s="43">
        <v>20.41</v>
      </c>
      <c r="H26" s="78">
        <v>10.78</v>
      </c>
      <c r="I26" s="43">
        <f t="shared" si="2"/>
        <v>220.01979999999998</v>
      </c>
      <c r="K26" s="44"/>
    </row>
    <row r="27" spans="2:11" s="6" customFormat="1" ht="24" customHeight="1">
      <c r="B27" s="42" t="s">
        <v>163</v>
      </c>
      <c r="C27" s="96" t="s">
        <v>143</v>
      </c>
      <c r="D27" s="40" t="s">
        <v>117</v>
      </c>
      <c r="E27" s="90" t="s">
        <v>142</v>
      </c>
      <c r="F27" s="41" t="s">
        <v>113</v>
      </c>
      <c r="G27" s="43">
        <v>109.25</v>
      </c>
      <c r="H27" s="78">
        <v>8.08</v>
      </c>
      <c r="I27" s="43">
        <f t="shared" si="2"/>
        <v>882.74</v>
      </c>
      <c r="K27" s="44"/>
    </row>
    <row r="28" spans="2:11" s="6" customFormat="1" ht="18" customHeight="1">
      <c r="B28" s="54">
        <v>3</v>
      </c>
      <c r="C28" s="181" t="s">
        <v>145</v>
      </c>
      <c r="D28" s="181"/>
      <c r="E28" s="181"/>
      <c r="F28" s="181"/>
      <c r="G28" s="181"/>
      <c r="H28" s="181"/>
      <c r="I28" s="53">
        <f>SUM(I29:I34)</f>
        <v>16853.785799999998</v>
      </c>
      <c r="K28" s="44"/>
    </row>
    <row r="29" spans="2:11" s="6" customFormat="1" ht="18" customHeight="1">
      <c r="B29" s="42" t="s">
        <v>11</v>
      </c>
      <c r="C29" s="12" t="s">
        <v>149</v>
      </c>
      <c r="D29" s="40" t="s">
        <v>117</v>
      </c>
      <c r="E29" s="90" t="s">
        <v>154</v>
      </c>
      <c r="F29" s="41" t="s">
        <v>116</v>
      </c>
      <c r="G29" s="43">
        <v>257.97000000000003</v>
      </c>
      <c r="H29" s="78">
        <v>3.68</v>
      </c>
      <c r="I29" s="43">
        <f>H29*G29</f>
        <v>949.32960000000014</v>
      </c>
      <c r="K29" s="44"/>
    </row>
    <row r="30" spans="2:11" s="6" customFormat="1" ht="24.75" customHeight="1">
      <c r="B30" s="42" t="s">
        <v>14</v>
      </c>
      <c r="C30" s="12" t="s">
        <v>150</v>
      </c>
      <c r="D30" s="40" t="s">
        <v>117</v>
      </c>
      <c r="E30" s="90" t="s">
        <v>155</v>
      </c>
      <c r="F30" s="41" t="s">
        <v>116</v>
      </c>
      <c r="G30" s="43">
        <v>8.7100000000000009</v>
      </c>
      <c r="H30" s="78">
        <v>3.68</v>
      </c>
      <c r="I30" s="43">
        <f t="shared" ref="I30:I34" si="3">H30*G30</f>
        <v>32.052800000000005</v>
      </c>
      <c r="K30" s="44"/>
    </row>
    <row r="31" spans="2:11" s="6" customFormat="1" ht="18" customHeight="1">
      <c r="B31" s="42" t="s">
        <v>30</v>
      </c>
      <c r="C31" s="12" t="s">
        <v>122</v>
      </c>
      <c r="D31" s="40" t="s">
        <v>117</v>
      </c>
      <c r="E31" s="90" t="s">
        <v>156</v>
      </c>
      <c r="F31" s="41" t="s">
        <v>123</v>
      </c>
      <c r="G31" s="43">
        <v>10.49</v>
      </c>
      <c r="H31" s="78">
        <v>65.41</v>
      </c>
      <c r="I31" s="43">
        <f t="shared" si="3"/>
        <v>686.15089999999998</v>
      </c>
      <c r="K31" s="44"/>
    </row>
    <row r="32" spans="2:11" s="6" customFormat="1" ht="18" customHeight="1">
      <c r="B32" s="42" t="s">
        <v>151</v>
      </c>
      <c r="C32" s="12" t="s">
        <v>139</v>
      </c>
      <c r="D32" s="40" t="s">
        <v>117</v>
      </c>
      <c r="E32" s="90" t="s">
        <v>157</v>
      </c>
      <c r="F32" s="41" t="s">
        <v>113</v>
      </c>
      <c r="G32" s="43">
        <v>532.37</v>
      </c>
      <c r="H32" s="78">
        <v>1.65</v>
      </c>
      <c r="I32" s="43">
        <f t="shared" si="3"/>
        <v>878.41049999999996</v>
      </c>
      <c r="K32" s="44"/>
    </row>
    <row r="33" spans="1:11" s="6" customFormat="1" ht="18" customHeight="1">
      <c r="B33" s="42" t="s">
        <v>152</v>
      </c>
      <c r="C33" s="12" t="s">
        <v>147</v>
      </c>
      <c r="D33" s="40" t="s">
        <v>117</v>
      </c>
      <c r="E33" s="90" t="s">
        <v>146</v>
      </c>
      <c r="F33" s="41" t="s">
        <v>116</v>
      </c>
      <c r="G33" s="43">
        <v>93.67</v>
      </c>
      <c r="H33" s="99">
        <v>134</v>
      </c>
      <c r="I33" s="43">
        <f t="shared" si="3"/>
        <v>12551.78</v>
      </c>
      <c r="K33" s="44"/>
    </row>
    <row r="34" spans="1:11" s="6" customFormat="1" ht="25.5" customHeight="1">
      <c r="B34" s="42" t="s">
        <v>153</v>
      </c>
      <c r="C34" s="12" t="s">
        <v>159</v>
      </c>
      <c r="D34" s="40" t="s">
        <v>117</v>
      </c>
      <c r="E34" s="90" t="s">
        <v>158</v>
      </c>
      <c r="F34" s="41" t="s">
        <v>137</v>
      </c>
      <c r="G34" s="43">
        <v>32.58</v>
      </c>
      <c r="H34" s="78">
        <v>53.9</v>
      </c>
      <c r="I34" s="43">
        <f t="shared" si="3"/>
        <v>1756.0619999999999</v>
      </c>
      <c r="K34" s="44"/>
    </row>
    <row r="35" spans="1:11" s="6" customFormat="1" ht="18" customHeight="1">
      <c r="B35" s="54">
        <v>4</v>
      </c>
      <c r="C35" s="181" t="s">
        <v>148</v>
      </c>
      <c r="D35" s="181"/>
      <c r="E35" s="181"/>
      <c r="F35" s="181"/>
      <c r="G35" s="181"/>
      <c r="H35" s="181"/>
      <c r="I35" s="53">
        <f>SUM(I36:I38)</f>
        <v>1049.2160000000001</v>
      </c>
      <c r="K35" s="44"/>
    </row>
    <row r="36" spans="1:11" s="6" customFormat="1" ht="15.75" customHeight="1">
      <c r="B36" s="42" t="s">
        <v>79</v>
      </c>
      <c r="C36" s="12" t="s">
        <v>119</v>
      </c>
      <c r="D36" s="40" t="s">
        <v>117</v>
      </c>
      <c r="E36" s="90" t="s">
        <v>118</v>
      </c>
      <c r="F36" s="41" t="s">
        <v>116</v>
      </c>
      <c r="G36" s="43">
        <v>7.33</v>
      </c>
      <c r="H36" s="78">
        <v>12.8</v>
      </c>
      <c r="I36" s="43">
        <f t="shared" si="2"/>
        <v>93.824000000000012</v>
      </c>
      <c r="K36" s="44"/>
    </row>
    <row r="37" spans="1:11" s="6" customFormat="1" ht="15.75" customHeight="1">
      <c r="B37" s="42" t="s">
        <v>80</v>
      </c>
      <c r="C37" s="88" t="s">
        <v>121</v>
      </c>
      <c r="D37" s="40" t="s">
        <v>117</v>
      </c>
      <c r="E37" s="91" t="s">
        <v>120</v>
      </c>
      <c r="F37" s="41" t="s">
        <v>113</v>
      </c>
      <c r="G37" s="43">
        <v>13.82</v>
      </c>
      <c r="H37" s="78">
        <v>12.8</v>
      </c>
      <c r="I37" s="43">
        <f t="shared" si="2"/>
        <v>176.89600000000002</v>
      </c>
      <c r="K37" s="44"/>
    </row>
    <row r="38" spans="1:11" s="6" customFormat="1" ht="15" customHeight="1">
      <c r="B38" s="42" t="s">
        <v>86</v>
      </c>
      <c r="C38" s="12" t="s">
        <v>115</v>
      </c>
      <c r="D38" s="40" t="s">
        <v>117</v>
      </c>
      <c r="E38" s="92" t="s">
        <v>114</v>
      </c>
      <c r="F38" s="41" t="s">
        <v>116</v>
      </c>
      <c r="G38" s="43">
        <v>30.41</v>
      </c>
      <c r="H38" s="77">
        <v>25.6</v>
      </c>
      <c r="I38" s="43">
        <f t="shared" si="2"/>
        <v>778.49600000000009</v>
      </c>
      <c r="K38" s="44"/>
    </row>
    <row r="39" spans="1:11" s="6" customFormat="1" ht="15" customHeight="1">
      <c r="B39" s="54">
        <v>5</v>
      </c>
      <c r="C39" s="181" t="s">
        <v>160</v>
      </c>
      <c r="D39" s="181"/>
      <c r="E39" s="181"/>
      <c r="F39" s="181"/>
      <c r="G39" s="181"/>
      <c r="H39" s="181"/>
      <c r="I39" s="53">
        <f>I40</f>
        <v>1617</v>
      </c>
      <c r="K39" s="44"/>
    </row>
    <row r="40" spans="1:11" s="6" customFormat="1" ht="15" customHeight="1">
      <c r="B40" s="42" t="s">
        <v>81</v>
      </c>
      <c r="C40" s="95" t="s">
        <v>162</v>
      </c>
      <c r="D40" s="40" t="s">
        <v>117</v>
      </c>
      <c r="E40" s="90" t="s">
        <v>161</v>
      </c>
      <c r="F40" s="41" t="s">
        <v>116</v>
      </c>
      <c r="G40" s="43">
        <v>15</v>
      </c>
      <c r="H40" s="77">
        <v>107.8</v>
      </c>
      <c r="I40" s="43">
        <f t="shared" si="2"/>
        <v>1617</v>
      </c>
      <c r="K40" s="44"/>
    </row>
    <row r="41" spans="1:11" s="8" customFormat="1" ht="6" customHeight="1" thickBot="1">
      <c r="B41" s="93"/>
      <c r="C41" s="93"/>
      <c r="D41" s="93"/>
      <c r="E41" s="93"/>
      <c r="F41" s="9"/>
      <c r="G41" s="19"/>
      <c r="H41" s="13"/>
      <c r="I41" s="14"/>
    </row>
    <row r="42" spans="1:11" s="8" customFormat="1" ht="12.75" customHeight="1" thickBot="1">
      <c r="B42" s="198"/>
      <c r="C42" s="198"/>
      <c r="D42" s="198"/>
      <c r="E42" s="198"/>
      <c r="F42" s="173" t="s">
        <v>26</v>
      </c>
      <c r="G42" s="174"/>
      <c r="H42" s="175">
        <f>SUM(I40,I36:I38,I29:I34,I23:I27,I16:I21)</f>
        <v>33884.275199999996</v>
      </c>
      <c r="I42" s="176"/>
      <c r="K42" s="24"/>
    </row>
    <row r="43" spans="1:11" s="8" customFormat="1" ht="5.25" customHeight="1" thickBot="1">
      <c r="B43" s="198"/>
      <c r="C43" s="198"/>
      <c r="D43" s="198"/>
      <c r="E43" s="198"/>
      <c r="F43" s="199"/>
      <c r="G43" s="199"/>
      <c r="H43" s="200"/>
      <c r="I43" s="200"/>
    </row>
    <row r="44" spans="1:11" s="8" customFormat="1" ht="15.75" customHeight="1" thickBot="1">
      <c r="B44" s="48"/>
      <c r="C44" s="48"/>
      <c r="D44" s="48"/>
      <c r="E44" s="48"/>
      <c r="F44" s="173" t="s">
        <v>108</v>
      </c>
      <c r="G44" s="174"/>
      <c r="H44" s="175">
        <f>H42*20%+(H42)</f>
        <v>40661.130239999999</v>
      </c>
      <c r="I44" s="176"/>
    </row>
    <row r="45" spans="1:11" ht="15" customHeight="1">
      <c r="A45"/>
      <c r="B45" s="25"/>
      <c r="C45" s="25"/>
      <c r="D45" s="25"/>
      <c r="E45" s="25"/>
      <c r="F45" s="8"/>
      <c r="H45" s="8"/>
      <c r="I45" s="8"/>
    </row>
    <row r="46" spans="1:11">
      <c r="A46"/>
      <c r="B46" s="10"/>
      <c r="C46" s="10"/>
      <c r="D46" s="10"/>
      <c r="E46" s="10"/>
      <c r="F46" s="8"/>
      <c r="H46" s="8"/>
      <c r="I46" s="8"/>
    </row>
    <row r="47" spans="1:11">
      <c r="A47"/>
      <c r="B47" s="26"/>
      <c r="C47" s="26"/>
      <c r="D47" s="26"/>
      <c r="E47" s="26"/>
      <c r="F47" s="89"/>
      <c r="G47" s="17"/>
      <c r="H47" s="89"/>
      <c r="I47" s="89"/>
    </row>
    <row r="48" spans="1:11">
      <c r="B48" s="8"/>
      <c r="D48" s="8"/>
      <c r="E48" s="94"/>
      <c r="F48" s="8"/>
      <c r="H48" s="8"/>
      <c r="I48" s="8"/>
    </row>
    <row r="49" spans="2:9">
      <c r="B49" s="8"/>
      <c r="D49" s="8"/>
      <c r="E49" s="27"/>
      <c r="F49" s="8"/>
      <c r="H49" s="8"/>
      <c r="I49" s="8"/>
    </row>
    <row r="50" spans="2:9">
      <c r="B50" s="8"/>
      <c r="D50" s="8"/>
      <c r="E50" s="27"/>
      <c r="F50" s="8"/>
      <c r="H50" s="177"/>
      <c r="I50" s="177"/>
    </row>
    <row r="51" spans="2:9">
      <c r="B51" s="8"/>
      <c r="D51" s="8"/>
      <c r="E51" s="8"/>
      <c r="F51" s="8"/>
      <c r="H51" s="8"/>
      <c r="I51" s="8"/>
    </row>
    <row r="52" spans="2:9">
      <c r="B52" s="8"/>
      <c r="D52" s="8"/>
      <c r="E52" s="8"/>
    </row>
    <row r="53" spans="2:9" ht="15" customHeight="1">
      <c r="B53" s="8"/>
      <c r="D53" s="8"/>
      <c r="E53" s="8"/>
    </row>
  </sheetData>
  <mergeCells count="25">
    <mergeCell ref="C22:H22"/>
    <mergeCell ref="C28:H28"/>
    <mergeCell ref="C35:H35"/>
    <mergeCell ref="C39:H39"/>
    <mergeCell ref="F42:G42"/>
    <mergeCell ref="B42:E43"/>
    <mergeCell ref="H42:I42"/>
    <mergeCell ref="F43:G43"/>
    <mergeCell ref="H43:I43"/>
    <mergeCell ref="F44:G44"/>
    <mergeCell ref="H44:I44"/>
    <mergeCell ref="H50:I50"/>
    <mergeCell ref="B2:I2"/>
    <mergeCell ref="B3:I3"/>
    <mergeCell ref="B4:I4"/>
    <mergeCell ref="B5:I5"/>
    <mergeCell ref="B6:I6"/>
    <mergeCell ref="C15:H15"/>
    <mergeCell ref="B7:I7"/>
    <mergeCell ref="B8:I8"/>
    <mergeCell ref="B9:E9"/>
    <mergeCell ref="B11:E11"/>
    <mergeCell ref="G9:I9"/>
    <mergeCell ref="G10:I10"/>
    <mergeCell ref="B10:F10"/>
  </mergeCells>
  <pageMargins left="0.51181102362204722" right="0.51181102362204722" top="0" bottom="0" header="0" footer="0"/>
  <pageSetup paperSize="9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F51701A-2AD2-4605-83BB-C3EAE32F4E8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#REF!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N47"/>
  <sheetViews>
    <sheetView workbookViewId="0">
      <selection activeCell="B9" sqref="B9:H9"/>
    </sheetView>
  </sheetViews>
  <sheetFormatPr defaultRowHeight="15"/>
  <cols>
    <col min="1" max="1" width="1.85546875" style="8" customWidth="1"/>
    <col min="2" max="2" width="4.85546875" customWidth="1"/>
    <col min="3" max="3" width="22.85546875" customWidth="1"/>
    <col min="4" max="4" width="14.85546875" customWidth="1"/>
    <col min="5" max="5" width="7.5703125" customWidth="1"/>
    <col min="6" max="6" width="13" customWidth="1"/>
    <col min="7" max="8" width="12.85546875" customWidth="1"/>
    <col min="9" max="9" width="13.7109375" customWidth="1"/>
  </cols>
  <sheetData>
    <row r="1" spans="2:14" s="8" customFormat="1" ht="8.25" customHeight="1"/>
    <row r="2" spans="2:14" s="11" customFormat="1" ht="15" customHeight="1">
      <c r="B2" s="116" t="s">
        <v>2</v>
      </c>
      <c r="C2" s="117"/>
      <c r="D2" s="117"/>
      <c r="E2" s="117"/>
      <c r="F2" s="117"/>
      <c r="G2" s="117"/>
      <c r="H2" s="117"/>
      <c r="I2" s="118"/>
      <c r="J2" s="29"/>
      <c r="K2" s="29"/>
      <c r="L2" s="29"/>
      <c r="M2" s="29"/>
      <c r="N2" s="29"/>
    </row>
    <row r="3" spans="2:14" s="11" customFormat="1" ht="15" customHeight="1">
      <c r="B3" s="178" t="s">
        <v>77</v>
      </c>
      <c r="C3" s="179"/>
      <c r="D3" s="179"/>
      <c r="E3" s="179"/>
      <c r="F3" s="179"/>
      <c r="G3" s="179"/>
      <c r="H3" s="179"/>
      <c r="I3" s="180"/>
      <c r="J3" s="29"/>
      <c r="K3" s="29"/>
      <c r="L3" s="29"/>
      <c r="M3" s="29"/>
      <c r="N3" s="29"/>
    </row>
    <row r="4" spans="2:14" s="11" customFormat="1" ht="15" customHeight="1">
      <c r="B4" s="128" t="s">
        <v>3</v>
      </c>
      <c r="C4" s="129"/>
      <c r="D4" s="129"/>
      <c r="E4" s="129"/>
      <c r="F4" s="129"/>
      <c r="G4" s="129"/>
      <c r="H4" s="129"/>
      <c r="I4" s="130"/>
      <c r="J4" s="29"/>
      <c r="K4" s="29"/>
      <c r="L4" s="29"/>
      <c r="M4" s="29"/>
      <c r="N4" s="29"/>
    </row>
    <row r="5" spans="2:14" s="11" customFormat="1" ht="15" customHeight="1">
      <c r="B5" s="128" t="s">
        <v>5</v>
      </c>
      <c r="C5" s="129"/>
      <c r="D5" s="129"/>
      <c r="E5" s="129"/>
      <c r="F5" s="129"/>
      <c r="G5" s="129"/>
      <c r="H5" s="129"/>
      <c r="I5" s="130"/>
      <c r="J5" s="29"/>
      <c r="K5" s="29"/>
      <c r="L5" s="29"/>
      <c r="M5" s="29"/>
      <c r="N5" s="29"/>
    </row>
    <row r="6" spans="2:14" s="11" customFormat="1" ht="15" customHeight="1" thickBot="1">
      <c r="B6" s="218" t="s">
        <v>4</v>
      </c>
      <c r="C6" s="219"/>
      <c r="D6" s="219"/>
      <c r="E6" s="219"/>
      <c r="F6" s="219"/>
      <c r="G6" s="219"/>
      <c r="H6" s="219"/>
      <c r="I6" s="220"/>
      <c r="J6" s="29"/>
      <c r="K6" s="29"/>
      <c r="L6" s="29"/>
      <c r="M6" s="29"/>
      <c r="N6" s="29"/>
    </row>
    <row r="7" spans="2:14" s="11" customFormat="1" ht="18" customHeight="1" thickTop="1" thickBot="1">
      <c r="B7" s="185" t="s">
        <v>27</v>
      </c>
      <c r="C7" s="186"/>
      <c r="D7" s="186"/>
      <c r="E7" s="186"/>
      <c r="F7" s="186"/>
      <c r="G7" s="186"/>
      <c r="H7" s="186"/>
      <c r="I7" s="187"/>
      <c r="J7" s="29"/>
      <c r="K7" s="29"/>
      <c r="L7" s="29"/>
      <c r="M7" s="29"/>
      <c r="N7" s="29"/>
    </row>
    <row r="8" spans="2:14" s="11" customFormat="1" ht="18.75" customHeight="1" thickTop="1">
      <c r="B8" s="201" t="str">
        <f>ORÇAMENTO!B9</f>
        <v xml:space="preserve">EMPREENDIMENTO : FECHAMENTOS E REPAROS CENTRO DO IDOSO </v>
      </c>
      <c r="C8" s="202"/>
      <c r="D8" s="202"/>
      <c r="E8" s="202"/>
      <c r="F8" s="202"/>
      <c r="G8" s="202"/>
      <c r="H8" s="202"/>
      <c r="I8" s="98"/>
      <c r="J8" s="29"/>
      <c r="K8" s="29"/>
      <c r="L8" s="29"/>
      <c r="M8" s="29"/>
      <c r="N8" s="29"/>
    </row>
    <row r="9" spans="2:14" s="11" customFormat="1" ht="15" customHeight="1">
      <c r="B9" s="203" t="str">
        <f>ORÇAMENTO!B10</f>
        <v>LOCAL: AV. São Paulo, Vila Lambari - Mococa-SP, CEP 13.731-020</v>
      </c>
      <c r="C9" s="204"/>
      <c r="D9" s="204"/>
      <c r="E9" s="204"/>
      <c r="F9" s="204"/>
      <c r="G9" s="204"/>
      <c r="H9" s="204"/>
      <c r="I9" s="97"/>
      <c r="J9" s="29"/>
      <c r="K9" s="29"/>
      <c r="L9" s="29"/>
      <c r="M9" s="29"/>
      <c r="N9" s="29"/>
    </row>
    <row r="10" spans="2:14" ht="15.75" thickBot="1">
      <c r="B10" s="205" t="str">
        <f>ORÇAMENTO!B11</f>
        <v xml:space="preserve">FONTE/DATA BASE: CDHU 195 sem desoneração                                      </v>
      </c>
      <c r="C10" s="206"/>
      <c r="D10" s="206"/>
      <c r="E10" s="206"/>
      <c r="F10" s="206"/>
      <c r="G10" s="206"/>
      <c r="H10" s="206"/>
      <c r="I10" s="56" t="str">
        <f>ORÇAMENTO!I11</f>
        <v>BDI 20,00%</v>
      </c>
      <c r="J10" s="30"/>
      <c r="K10" s="30"/>
      <c r="L10" s="30"/>
      <c r="M10" s="30"/>
      <c r="N10" s="30"/>
    </row>
    <row r="11" spans="2:14" ht="5.25" customHeight="1" thickTop="1" thickBot="1"/>
    <row r="12" spans="2:14" ht="18" customHeight="1" thickBot="1">
      <c r="B12" s="212" t="s">
        <v>8</v>
      </c>
      <c r="C12" s="214" t="s">
        <v>17</v>
      </c>
      <c r="D12" s="216" t="s">
        <v>24</v>
      </c>
      <c r="E12" s="212" t="s">
        <v>18</v>
      </c>
      <c r="F12" s="222" t="s">
        <v>25</v>
      </c>
      <c r="G12" s="223"/>
      <c r="H12" s="223"/>
      <c r="I12" s="224"/>
    </row>
    <row r="13" spans="2:14" ht="12.75" customHeight="1">
      <c r="B13" s="213"/>
      <c r="C13" s="215"/>
      <c r="D13" s="217"/>
      <c r="E13" s="213"/>
      <c r="F13" s="100" t="s">
        <v>173</v>
      </c>
      <c r="G13" s="100" t="s">
        <v>174</v>
      </c>
      <c r="H13" s="100" t="s">
        <v>175</v>
      </c>
      <c r="I13" s="101" t="s">
        <v>1</v>
      </c>
    </row>
    <row r="14" spans="2:14">
      <c r="B14" s="106">
        <v>1</v>
      </c>
      <c r="C14" s="107" t="str">
        <f>ORÇAMENTO!C15</f>
        <v>DEMOLIÇÕES E RETIRADAS</v>
      </c>
      <c r="D14" s="108">
        <f>ORÇAMENTO!I15</f>
        <v>5480.2103000000006</v>
      </c>
      <c r="E14" s="109">
        <f>D14/D19</f>
        <v>0.16173314222167573</v>
      </c>
      <c r="F14" s="110">
        <v>1</v>
      </c>
      <c r="G14" s="110"/>
      <c r="H14" s="110"/>
      <c r="I14" s="111">
        <f>D14</f>
        <v>5480.2103000000006</v>
      </c>
    </row>
    <row r="15" spans="2:14" s="8" customFormat="1">
      <c r="B15" s="106">
        <v>2</v>
      </c>
      <c r="C15" s="107" t="str">
        <f>ORÇAMENTO!C22</f>
        <v>FUNDAÇÃO</v>
      </c>
      <c r="D15" s="108">
        <f>ORÇAMENTO!I22</f>
        <v>8884.0631000000012</v>
      </c>
      <c r="E15" s="109">
        <f>D15/D19</f>
        <v>0.26218837639472364</v>
      </c>
      <c r="F15" s="110">
        <v>1</v>
      </c>
      <c r="G15" s="110"/>
      <c r="H15" s="110"/>
      <c r="I15" s="111"/>
    </row>
    <row r="16" spans="2:14" s="8" customFormat="1">
      <c r="B16" s="106">
        <v>3</v>
      </c>
      <c r="C16" s="107" t="str">
        <f>ORÇAMENTO!C28</f>
        <v>MURO</v>
      </c>
      <c r="D16" s="108">
        <f>ORÇAMENTO!I28</f>
        <v>16853.785799999998</v>
      </c>
      <c r="E16" s="109">
        <f>D16/D19</f>
        <v>0.49739254272140948</v>
      </c>
      <c r="F16" s="110"/>
      <c r="G16" s="110">
        <v>0.5</v>
      </c>
      <c r="H16" s="110">
        <v>0.5</v>
      </c>
      <c r="I16" s="111"/>
    </row>
    <row r="17" spans="2:10" s="8" customFormat="1">
      <c r="B17" s="106">
        <v>4</v>
      </c>
      <c r="C17" s="107" t="str">
        <f>ORÇAMENTO!C35</f>
        <v>FECHAMENTO DA JANELA</v>
      </c>
      <c r="D17" s="108">
        <f>ORÇAMENTO!I35</f>
        <v>1049.2160000000001</v>
      </c>
      <c r="E17" s="109">
        <f>D17/D19</f>
        <v>3.0964687714494777E-2</v>
      </c>
      <c r="F17" s="110"/>
      <c r="G17" s="110"/>
      <c r="H17" s="110">
        <v>1</v>
      </c>
      <c r="I17" s="111"/>
    </row>
    <row r="18" spans="2:10" s="8" customFormat="1">
      <c r="B18" s="106">
        <v>5</v>
      </c>
      <c r="C18" s="107" t="str">
        <f>ORÇAMENTO!C39</f>
        <v>LIMPEZA</v>
      </c>
      <c r="D18" s="108">
        <f>ORÇAMENTO!I39</f>
        <v>1617</v>
      </c>
      <c r="E18" s="109">
        <f>D18/D19</f>
        <v>4.7721250947696227E-2</v>
      </c>
      <c r="F18" s="110"/>
      <c r="G18" s="110"/>
      <c r="H18" s="110">
        <v>1</v>
      </c>
      <c r="I18" s="111"/>
    </row>
    <row r="19" spans="2:10" ht="15.75" thickBot="1">
      <c r="B19" s="210" t="s">
        <v>19</v>
      </c>
      <c r="C19" s="211"/>
      <c r="D19" s="102">
        <f>SUM(D14:D18)</f>
        <v>33884.275200000004</v>
      </c>
      <c r="E19" s="103">
        <f>SUM(E14:E18)</f>
        <v>0.99999999999999978</v>
      </c>
      <c r="F19" s="104">
        <f>D14+D15</f>
        <v>14364.273400000002</v>
      </c>
      <c r="G19" s="104">
        <f>D16/2</f>
        <v>8426.8928999999989</v>
      </c>
      <c r="H19" s="104">
        <f>D16/2+(D17+D18)</f>
        <v>11093.108899999999</v>
      </c>
      <c r="I19" s="105">
        <f>D19</f>
        <v>33884.275200000004</v>
      </c>
    </row>
    <row r="20" spans="2:10" ht="15.75" thickBot="1">
      <c r="B20" s="207" t="s">
        <v>20</v>
      </c>
      <c r="C20" s="208"/>
      <c r="D20" s="208"/>
      <c r="E20" s="209"/>
      <c r="F20" s="81">
        <f>E14+E15</f>
        <v>0.42392151861639937</v>
      </c>
      <c r="G20" s="81">
        <f>E16/2</f>
        <v>0.24869627136070474</v>
      </c>
      <c r="H20" s="81">
        <f>E17+E18+(E16/2)</f>
        <v>0.32738221002289575</v>
      </c>
      <c r="I20" s="82">
        <f>SUM(F20:H20)</f>
        <v>0.99999999999999978</v>
      </c>
    </row>
    <row r="21" spans="2:10" ht="15.75" thickBot="1">
      <c r="B21" s="207" t="s">
        <v>21</v>
      </c>
      <c r="C21" s="208"/>
      <c r="D21" s="208"/>
      <c r="E21" s="209"/>
      <c r="F21" s="79">
        <f>F19</f>
        <v>14364.273400000002</v>
      </c>
      <c r="G21" s="83">
        <f>G19+F21</f>
        <v>22791.166300000001</v>
      </c>
      <c r="H21" s="79">
        <f t="shared" ref="H21" si="0">H19+G21</f>
        <v>33884.275200000004</v>
      </c>
      <c r="I21" s="80">
        <f>H21</f>
        <v>33884.275200000004</v>
      </c>
      <c r="J21" s="112"/>
    </row>
    <row r="22" spans="2:10" ht="15.75" thickBot="1">
      <c r="B22" s="207" t="s">
        <v>22</v>
      </c>
      <c r="C22" s="208"/>
      <c r="D22" s="208"/>
      <c r="E22" s="209"/>
      <c r="F22" s="84">
        <f>F20</f>
        <v>0.42392151861639937</v>
      </c>
      <c r="G22" s="84">
        <f>G20+F22</f>
        <v>0.67261778997710409</v>
      </c>
      <c r="H22" s="84">
        <f t="shared" ref="H22" si="1">H20+G22</f>
        <v>0.99999999999999978</v>
      </c>
      <c r="I22" s="85">
        <f>H22</f>
        <v>0.99999999999999978</v>
      </c>
      <c r="J22" s="11"/>
    </row>
    <row r="23" spans="2:10" ht="15.75" thickBot="1">
      <c r="B23" s="207" t="s">
        <v>110</v>
      </c>
      <c r="C23" s="208"/>
      <c r="D23" s="208"/>
      <c r="E23" s="209"/>
      <c r="F23" s="86">
        <f>F19*20%</f>
        <v>2872.8546800000004</v>
      </c>
      <c r="G23" s="86">
        <f t="shared" ref="G23:H23" si="2">G19*20%</f>
        <v>1685.3785799999998</v>
      </c>
      <c r="H23" s="86">
        <f t="shared" si="2"/>
        <v>2218.6217799999999</v>
      </c>
      <c r="I23" s="87">
        <f>SUM(F23:H23)</f>
        <v>6776.8550400000004</v>
      </c>
    </row>
    <row r="24" spans="2:10" ht="15.75" thickBot="1">
      <c r="B24" s="207" t="s">
        <v>109</v>
      </c>
      <c r="C24" s="208"/>
      <c r="D24" s="208"/>
      <c r="E24" s="209"/>
      <c r="F24" s="79">
        <f>F21+F23</f>
        <v>17237.128080000002</v>
      </c>
      <c r="G24" s="79">
        <f t="shared" ref="G24:I24" si="3">G21+G23</f>
        <v>24476.544880000001</v>
      </c>
      <c r="H24" s="79">
        <f t="shared" si="3"/>
        <v>36102.896980000005</v>
      </c>
      <c r="I24" s="71">
        <f t="shared" si="3"/>
        <v>40661.130240000006</v>
      </c>
    </row>
    <row r="26" spans="2:10" s="8" customFormat="1"/>
    <row r="27" spans="2:10">
      <c r="F27" s="28"/>
      <c r="G27" s="28"/>
      <c r="H27" s="28"/>
      <c r="I27" s="28"/>
    </row>
    <row r="28" spans="2:10">
      <c r="F28" s="221" t="s">
        <v>176</v>
      </c>
      <c r="G28" s="221"/>
      <c r="H28" s="221"/>
      <c r="I28" s="221"/>
    </row>
    <row r="29" spans="2:10">
      <c r="F29" s="177" t="s">
        <v>177</v>
      </c>
      <c r="G29" s="177"/>
      <c r="H29" s="177"/>
      <c r="I29" s="177"/>
    </row>
    <row r="30" spans="2:10">
      <c r="F30" s="177" t="s">
        <v>178</v>
      </c>
      <c r="G30" s="177"/>
      <c r="H30" s="177"/>
      <c r="I30" s="177"/>
    </row>
    <row r="45" spans="8:8">
      <c r="H45" s="8"/>
    </row>
    <row r="46" spans="8:8">
      <c r="H46" s="8"/>
    </row>
    <row r="47" spans="8:8">
      <c r="H47" s="8"/>
    </row>
  </sheetData>
  <mergeCells count="23">
    <mergeCell ref="F29:I29"/>
    <mergeCell ref="F28:I28"/>
    <mergeCell ref="F30:I30"/>
    <mergeCell ref="F12:I12"/>
    <mergeCell ref="B20:E20"/>
    <mergeCell ref="B21:E21"/>
    <mergeCell ref="B23:E23"/>
    <mergeCell ref="B24:E24"/>
    <mergeCell ref="B2:I2"/>
    <mergeCell ref="B3:I3"/>
    <mergeCell ref="B4:I4"/>
    <mergeCell ref="B5:I5"/>
    <mergeCell ref="B6:I6"/>
    <mergeCell ref="B7:I7"/>
    <mergeCell ref="B8:H8"/>
    <mergeCell ref="B9:H9"/>
    <mergeCell ref="B10:H10"/>
    <mergeCell ref="B22:E22"/>
    <mergeCell ref="B19:C19"/>
    <mergeCell ref="B12:B13"/>
    <mergeCell ref="C12:C13"/>
    <mergeCell ref="D12:D13"/>
    <mergeCell ref="E12:E13"/>
  </mergeCells>
  <pageMargins left="1.1023622047244095" right="0.51181102362204722" top="0.78740157480314965" bottom="0.78740157480314965" header="0.31496062992125984" footer="0.31496062992125984"/>
  <pageSetup paperSize="9" orientation="landscape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1:I31"/>
  <sheetViews>
    <sheetView zoomScale="115" zoomScaleNormal="115" workbookViewId="0">
      <selection activeCell="P15" sqref="P15"/>
    </sheetView>
  </sheetViews>
  <sheetFormatPr defaultRowHeight="15"/>
  <cols>
    <col min="1" max="1" width="9" customWidth="1"/>
    <col min="8" max="9" width="9.85546875" bestFit="1" customWidth="1"/>
  </cols>
  <sheetData>
    <row r="1" spans="2:9" ht="8.25" customHeight="1"/>
    <row r="2" spans="2:9">
      <c r="B2" s="234" t="s">
        <v>2</v>
      </c>
      <c r="C2" s="235"/>
      <c r="D2" s="235"/>
      <c r="E2" s="235"/>
      <c r="F2" s="235"/>
      <c r="G2" s="235"/>
      <c r="H2" s="235"/>
      <c r="I2" s="236"/>
    </row>
    <row r="3" spans="2:9">
      <c r="B3" s="237" t="s">
        <v>77</v>
      </c>
      <c r="C3" s="238"/>
      <c r="D3" s="238"/>
      <c r="E3" s="238"/>
      <c r="F3" s="238"/>
      <c r="G3" s="238"/>
      <c r="H3" s="238"/>
      <c r="I3" s="239"/>
    </row>
    <row r="4" spans="2:9">
      <c r="B4" s="240" t="s">
        <v>3</v>
      </c>
      <c r="C4" s="241"/>
      <c r="D4" s="241"/>
      <c r="E4" s="241"/>
      <c r="F4" s="241"/>
      <c r="G4" s="241"/>
      <c r="H4" s="241"/>
      <c r="I4" s="242"/>
    </row>
    <row r="5" spans="2:9">
      <c r="B5" s="240" t="s">
        <v>5</v>
      </c>
      <c r="C5" s="241"/>
      <c r="D5" s="241"/>
      <c r="E5" s="241"/>
      <c r="F5" s="241"/>
      <c r="G5" s="241"/>
      <c r="H5" s="241"/>
      <c r="I5" s="242"/>
    </row>
    <row r="6" spans="2:9" ht="15.75" thickBot="1">
      <c r="B6" s="243" t="s">
        <v>4</v>
      </c>
      <c r="C6" s="244"/>
      <c r="D6" s="244"/>
      <c r="E6" s="244"/>
      <c r="F6" s="244"/>
      <c r="G6" s="244"/>
      <c r="H6" s="244"/>
      <c r="I6" s="245"/>
    </row>
    <row r="7" spans="2:9" ht="17.25" thickTop="1" thickBot="1">
      <c r="B7" s="185" t="s">
        <v>28</v>
      </c>
      <c r="C7" s="186"/>
      <c r="D7" s="186"/>
      <c r="E7" s="186"/>
      <c r="F7" s="186"/>
      <c r="G7" s="186"/>
      <c r="H7" s="186"/>
      <c r="I7" s="187"/>
    </row>
    <row r="8" spans="2:9" ht="13.5" customHeight="1" thickTop="1">
      <c r="B8" s="250" t="str">
        <f>ORÇAMENTO!B9</f>
        <v xml:space="preserve">EMPREENDIMENTO : FECHAMENTOS E REPAROS CENTRO DO IDOSO </v>
      </c>
      <c r="C8" s="251"/>
      <c r="D8" s="251"/>
      <c r="E8" s="251"/>
      <c r="F8" s="251"/>
      <c r="G8" s="246" t="str">
        <f>ORÇAMENTO!G9</f>
        <v>Mococa, 22 de Abril de 2025</v>
      </c>
      <c r="H8" s="246"/>
      <c r="I8" s="247"/>
    </row>
    <row r="9" spans="2:9" ht="15.75" customHeight="1">
      <c r="B9" s="252" t="str">
        <f>ORÇAMENTO!B10</f>
        <v>LOCAL: AV. São Paulo, Vila Lambari - Mococa-SP, CEP 13.731-020</v>
      </c>
      <c r="C9" s="253"/>
      <c r="D9" s="253"/>
      <c r="E9" s="253"/>
      <c r="F9" s="253"/>
      <c r="G9" s="253"/>
      <c r="H9" s="253"/>
      <c r="I9" s="254"/>
    </row>
    <row r="10" spans="2:9" ht="12" customHeight="1" thickBot="1">
      <c r="B10" s="255" t="str">
        <f>ORÇAMENTO!B11</f>
        <v xml:space="preserve">FONTE/DATA BASE: CDHU 195 sem desoneração                                      </v>
      </c>
      <c r="C10" s="256"/>
      <c r="D10" s="256"/>
      <c r="E10" s="256"/>
      <c r="F10" s="256"/>
      <c r="G10" s="248"/>
      <c r="H10" s="248"/>
      <c r="I10" s="249"/>
    </row>
    <row r="11" spans="2:9" ht="3.75" customHeight="1" thickTop="1"/>
    <row r="12" spans="2:9" ht="13.5" customHeight="1">
      <c r="B12" s="38" t="s">
        <v>29</v>
      </c>
      <c r="C12" s="231" t="s">
        <v>0</v>
      </c>
      <c r="D12" s="231"/>
      <c r="E12" s="231"/>
      <c r="F12" s="231"/>
      <c r="G12" s="231"/>
      <c r="H12" s="38" t="s">
        <v>18</v>
      </c>
      <c r="I12" s="38" t="s">
        <v>1</v>
      </c>
    </row>
    <row r="13" spans="2:9">
      <c r="B13" s="31">
        <v>1</v>
      </c>
      <c r="C13" s="225" t="s">
        <v>31</v>
      </c>
      <c r="D13" s="226"/>
      <c r="E13" s="226"/>
      <c r="F13" s="226"/>
      <c r="G13" s="227"/>
      <c r="H13" s="32"/>
      <c r="I13" s="32">
        <v>0.04</v>
      </c>
    </row>
    <row r="14" spans="2:9">
      <c r="B14" s="31">
        <v>2</v>
      </c>
      <c r="C14" s="225" t="s">
        <v>32</v>
      </c>
      <c r="D14" s="226"/>
      <c r="E14" s="226"/>
      <c r="F14" s="226"/>
      <c r="G14" s="227"/>
      <c r="H14" s="32"/>
      <c r="I14" s="32">
        <f>H15+H16+H17</f>
        <v>0.09</v>
      </c>
    </row>
    <row r="15" spans="2:9">
      <c r="B15" s="12" t="s">
        <v>12</v>
      </c>
      <c r="C15" s="228" t="s">
        <v>23</v>
      </c>
      <c r="D15" s="229"/>
      <c r="E15" s="229"/>
      <c r="F15" s="229"/>
      <c r="G15" s="230"/>
      <c r="H15" s="33">
        <v>0.05</v>
      </c>
      <c r="I15" s="33"/>
    </row>
    <row r="16" spans="2:9">
      <c r="B16" s="12" t="s">
        <v>13</v>
      </c>
      <c r="C16" s="228" t="s">
        <v>33</v>
      </c>
      <c r="D16" s="229"/>
      <c r="E16" s="229"/>
      <c r="F16" s="229"/>
      <c r="G16" s="230"/>
      <c r="H16" s="33">
        <v>8.0000000000000002E-3</v>
      </c>
      <c r="I16" s="33"/>
    </row>
    <row r="17" spans="2:9">
      <c r="B17" s="12" t="s">
        <v>15</v>
      </c>
      <c r="C17" s="228" t="s">
        <v>34</v>
      </c>
      <c r="D17" s="229"/>
      <c r="E17" s="229"/>
      <c r="F17" s="229"/>
      <c r="G17" s="230"/>
      <c r="H17" s="33">
        <v>3.2000000000000001E-2</v>
      </c>
      <c r="I17" s="33"/>
    </row>
    <row r="18" spans="2:9">
      <c r="B18" s="31">
        <v>3</v>
      </c>
      <c r="C18" s="225" t="s">
        <v>35</v>
      </c>
      <c r="D18" s="226"/>
      <c r="E18" s="226"/>
      <c r="F18" s="226"/>
      <c r="G18" s="227"/>
      <c r="H18" s="32"/>
      <c r="I18" s="32">
        <f>H19+H20+H21</f>
        <v>2.1999999999999999E-2</v>
      </c>
    </row>
    <row r="19" spans="2:9">
      <c r="B19" s="12" t="s">
        <v>11</v>
      </c>
      <c r="C19" s="228" t="s">
        <v>36</v>
      </c>
      <c r="D19" s="229"/>
      <c r="E19" s="229"/>
      <c r="F19" s="229"/>
      <c r="G19" s="230"/>
      <c r="H19" s="33">
        <v>6.0000000000000001E-3</v>
      </c>
      <c r="I19" s="33"/>
    </row>
    <row r="20" spans="2:9">
      <c r="B20" s="12" t="s">
        <v>14</v>
      </c>
      <c r="C20" s="228" t="s">
        <v>37</v>
      </c>
      <c r="D20" s="229"/>
      <c r="E20" s="229"/>
      <c r="F20" s="229"/>
      <c r="G20" s="230"/>
      <c r="H20" s="33">
        <v>0.01</v>
      </c>
      <c r="I20" s="33"/>
    </row>
    <row r="21" spans="2:9">
      <c r="B21" s="12" t="s">
        <v>30</v>
      </c>
      <c r="C21" s="228" t="s">
        <v>38</v>
      </c>
      <c r="D21" s="229"/>
      <c r="E21" s="229"/>
      <c r="F21" s="229"/>
      <c r="G21" s="230"/>
      <c r="H21" s="33">
        <v>6.0000000000000001E-3</v>
      </c>
      <c r="I21" s="33"/>
    </row>
    <row r="22" spans="2:9">
      <c r="B22" s="31">
        <v>4</v>
      </c>
      <c r="C22" s="225" t="s">
        <v>39</v>
      </c>
      <c r="D22" s="226"/>
      <c r="E22" s="226"/>
      <c r="F22" s="226"/>
      <c r="G22" s="227"/>
      <c r="H22" s="32"/>
      <c r="I22" s="32">
        <v>1.7999999999999999E-2</v>
      </c>
    </row>
    <row r="23" spans="2:9">
      <c r="B23" s="31">
        <v>5</v>
      </c>
      <c r="C23" s="225" t="s">
        <v>40</v>
      </c>
      <c r="D23" s="226"/>
      <c r="E23" s="226"/>
      <c r="F23" s="226"/>
      <c r="G23" s="227"/>
      <c r="H23" s="32"/>
      <c r="I23" s="32">
        <v>0.03</v>
      </c>
    </row>
    <row r="24" spans="2:9">
      <c r="F24" s="257" t="s">
        <v>41</v>
      </c>
      <c r="G24" s="257"/>
      <c r="H24" s="258">
        <f>I23+I22+I18+I14+I13</f>
        <v>0.2</v>
      </c>
      <c r="I24" s="258"/>
    </row>
    <row r="28" spans="2:9">
      <c r="E28" s="28"/>
      <c r="F28" s="28"/>
      <c r="G28" s="28"/>
      <c r="H28" s="28"/>
      <c r="I28" s="28"/>
    </row>
    <row r="29" spans="2:9">
      <c r="E29" s="232" t="s">
        <v>176</v>
      </c>
      <c r="F29" s="232"/>
      <c r="G29" s="232"/>
      <c r="H29" s="232"/>
      <c r="I29" s="232"/>
    </row>
    <row r="30" spans="2:9">
      <c r="E30" s="177" t="s">
        <v>177</v>
      </c>
      <c r="F30" s="177"/>
      <c r="G30" s="177"/>
      <c r="H30" s="177"/>
      <c r="I30" s="177"/>
    </row>
    <row r="31" spans="2:9" ht="30.75" customHeight="1">
      <c r="E31" s="233" t="s">
        <v>178</v>
      </c>
      <c r="F31" s="233"/>
      <c r="G31" s="233"/>
      <c r="H31" s="233"/>
      <c r="I31" s="233"/>
    </row>
  </sheetData>
  <mergeCells count="28">
    <mergeCell ref="E29:I29"/>
    <mergeCell ref="E30:I30"/>
    <mergeCell ref="E31:I31"/>
    <mergeCell ref="B2:I2"/>
    <mergeCell ref="B3:I3"/>
    <mergeCell ref="B4:I4"/>
    <mergeCell ref="B5:I5"/>
    <mergeCell ref="B6:I6"/>
    <mergeCell ref="G8:I8"/>
    <mergeCell ref="G10:I10"/>
    <mergeCell ref="B8:F8"/>
    <mergeCell ref="B7:I7"/>
    <mergeCell ref="B9:I9"/>
    <mergeCell ref="B10:F10"/>
    <mergeCell ref="F24:G24"/>
    <mergeCell ref="H24:I24"/>
    <mergeCell ref="C23:G23"/>
    <mergeCell ref="C17:G17"/>
    <mergeCell ref="C12:G12"/>
    <mergeCell ref="C13:G13"/>
    <mergeCell ref="C14:G14"/>
    <mergeCell ref="C15:G15"/>
    <mergeCell ref="C16:G16"/>
    <mergeCell ref="C18:G18"/>
    <mergeCell ref="C19:G19"/>
    <mergeCell ref="C20:G20"/>
    <mergeCell ref="C21:G21"/>
    <mergeCell ref="C22:G22"/>
  </mergeCells>
  <pageMargins left="0.511811024" right="0.511811024" top="0.78740157499999996" bottom="0.78740157499999996" header="0.31496062000000002" footer="0.31496062000000002"/>
  <pageSetup paperSize="9" orientation="portrait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B1:I41"/>
  <sheetViews>
    <sheetView zoomScaleNormal="100" workbookViewId="0">
      <selection activeCell="J16" sqref="J16"/>
    </sheetView>
  </sheetViews>
  <sheetFormatPr defaultRowHeight="15"/>
  <cols>
    <col min="1" max="1" width="1.42578125" customWidth="1"/>
    <col min="2" max="2" width="7.85546875" customWidth="1"/>
    <col min="3" max="3" width="15.42578125" customWidth="1"/>
    <col min="4" max="4" width="33.85546875" customWidth="1"/>
    <col min="5" max="5" width="21.85546875" customWidth="1"/>
    <col min="6" max="6" width="12.140625" style="8" customWidth="1"/>
    <col min="7" max="7" width="10.5703125" customWidth="1"/>
    <col min="8" max="8" width="11.140625" customWidth="1"/>
    <col min="9" max="9" width="17.7109375" customWidth="1"/>
  </cols>
  <sheetData>
    <row r="1" spans="2:9" ht="9" customHeight="1"/>
    <row r="2" spans="2:9" ht="15.75">
      <c r="B2" s="116" t="s">
        <v>2</v>
      </c>
      <c r="C2" s="117"/>
      <c r="D2" s="117"/>
      <c r="E2" s="117"/>
      <c r="F2" s="117"/>
      <c r="G2" s="117"/>
      <c r="H2" s="117"/>
      <c r="I2" s="118"/>
    </row>
    <row r="3" spans="2:9">
      <c r="B3" s="119" t="s">
        <v>77</v>
      </c>
      <c r="C3" s="120"/>
      <c r="D3" s="120"/>
      <c r="E3" s="120"/>
      <c r="F3" s="120"/>
      <c r="G3" s="120"/>
      <c r="H3" s="120"/>
      <c r="I3" s="121"/>
    </row>
    <row r="4" spans="2:9">
      <c r="B4" s="240" t="s">
        <v>3</v>
      </c>
      <c r="C4" s="241"/>
      <c r="D4" s="241"/>
      <c r="E4" s="241"/>
      <c r="F4" s="241"/>
      <c r="G4" s="241"/>
      <c r="H4" s="241"/>
      <c r="I4" s="242"/>
    </row>
    <row r="5" spans="2:9">
      <c r="B5" s="240" t="s">
        <v>5</v>
      </c>
      <c r="C5" s="241"/>
      <c r="D5" s="241"/>
      <c r="E5" s="241"/>
      <c r="F5" s="241"/>
      <c r="G5" s="241"/>
      <c r="H5" s="241"/>
      <c r="I5" s="242"/>
    </row>
    <row r="6" spans="2:9" ht="15.75" thickBot="1">
      <c r="B6" s="243" t="s">
        <v>4</v>
      </c>
      <c r="C6" s="244"/>
      <c r="D6" s="244"/>
      <c r="E6" s="244"/>
      <c r="F6" s="244"/>
      <c r="G6" s="244"/>
      <c r="H6" s="244"/>
      <c r="I6" s="245"/>
    </row>
    <row r="7" spans="2:9" ht="17.25" thickTop="1" thickBot="1">
      <c r="B7" s="185" t="s">
        <v>45</v>
      </c>
      <c r="C7" s="186"/>
      <c r="D7" s="186"/>
      <c r="E7" s="186"/>
      <c r="F7" s="186"/>
      <c r="G7" s="186"/>
      <c r="H7" s="186"/>
      <c r="I7" s="187"/>
    </row>
    <row r="8" spans="2:9" ht="12.75" customHeight="1" thickTop="1">
      <c r="B8" s="292" t="str">
        <f>ORÇAMENTO!B9</f>
        <v xml:space="preserve">EMPREENDIMENTO : FECHAMENTOS E REPAROS CENTRO DO IDOSO </v>
      </c>
      <c r="C8" s="293"/>
      <c r="D8" s="293"/>
      <c r="E8" s="293"/>
      <c r="F8" s="59"/>
      <c r="G8" s="246" t="str">
        <f>ORÇAMENTO!G9</f>
        <v>Mococa, 22 de Abril de 2025</v>
      </c>
      <c r="H8" s="246"/>
      <c r="I8" s="247"/>
    </row>
    <row r="9" spans="2:9" ht="28.5" customHeight="1">
      <c r="B9" s="294" t="str">
        <f>ORÇAMENTO!B10</f>
        <v>LOCAL: AV. São Paulo, Vila Lambari - Mococa-SP, CEP 13.731-020</v>
      </c>
      <c r="C9" s="295"/>
      <c r="D9" s="295"/>
      <c r="E9" s="295"/>
      <c r="F9" s="64"/>
      <c r="G9" s="194"/>
      <c r="H9" s="194"/>
      <c r="I9" s="195"/>
    </row>
    <row r="10" spans="2:9" ht="15.75" thickBot="1">
      <c r="B10" s="205" t="str">
        <f>ORÇAMENTO!B11</f>
        <v xml:space="preserve">FONTE/DATA BASE: CDHU 195 sem desoneração                                      </v>
      </c>
      <c r="C10" s="206"/>
      <c r="D10" s="206"/>
      <c r="E10" s="206"/>
      <c r="F10" s="60"/>
      <c r="G10" s="57"/>
      <c r="H10" s="61">
        <f>ORÇAMENTO!H11</f>
        <v>0</v>
      </c>
      <c r="I10" s="55" t="str">
        <f>ORÇAMENTO!I11</f>
        <v>BDI 20,00%</v>
      </c>
    </row>
    <row r="11" spans="2:9" ht="4.5" customHeight="1" thickTop="1">
      <c r="B11" s="8"/>
      <c r="C11" s="8"/>
      <c r="D11" s="8"/>
      <c r="E11" s="8"/>
      <c r="G11" s="8"/>
      <c r="H11" s="8"/>
      <c r="I11" s="8"/>
    </row>
    <row r="12" spans="2:9">
      <c r="B12" s="38" t="s">
        <v>29</v>
      </c>
      <c r="C12" s="231" t="s">
        <v>42</v>
      </c>
      <c r="D12" s="231"/>
      <c r="E12" s="231"/>
      <c r="F12" s="287" t="s">
        <v>75</v>
      </c>
      <c r="G12" s="231" t="s">
        <v>43</v>
      </c>
      <c r="H12" s="231"/>
      <c r="I12" s="231"/>
    </row>
    <row r="13" spans="2:9">
      <c r="B13" s="54">
        <v>1</v>
      </c>
      <c r="C13" s="262" t="str">
        <f>ORÇAMENTO!C15</f>
        <v>DEMOLIÇÕES E RETIRADAS</v>
      </c>
      <c r="D13" s="263"/>
      <c r="E13" s="264"/>
      <c r="F13" s="288"/>
      <c r="G13" s="262" t="s">
        <v>44</v>
      </c>
      <c r="H13" s="263"/>
      <c r="I13" s="264"/>
    </row>
    <row r="14" spans="2:9">
      <c r="B14" s="42" t="s">
        <v>9</v>
      </c>
      <c r="C14" s="281" t="str">
        <f>ORÇAMENTO!E16</f>
        <v>Demolição manual de alvenaria de elevação ou elemento vazado, 
incluindo revestimento</v>
      </c>
      <c r="D14" s="282"/>
      <c r="E14" s="283"/>
      <c r="F14" s="65">
        <f>ORÇAMENTO!H16</f>
        <v>17.940000000000001</v>
      </c>
      <c r="G14" s="265" t="s">
        <v>106</v>
      </c>
      <c r="H14" s="266"/>
      <c r="I14" s="267"/>
    </row>
    <row r="15" spans="2:9" ht="17.25" customHeight="1">
      <c r="B15" s="42" t="s">
        <v>10</v>
      </c>
      <c r="C15" s="281" t="str">
        <f>ORÇAMENTO!E36</f>
        <v>Chapisco</v>
      </c>
      <c r="D15" s="282"/>
      <c r="E15" s="283"/>
      <c r="F15" s="65" t="e">
        <f>ORÇAMENTO!#REF!</f>
        <v>#REF!</v>
      </c>
      <c r="G15" s="265" t="s">
        <v>92</v>
      </c>
      <c r="H15" s="266"/>
      <c r="I15" s="267"/>
    </row>
    <row r="16" spans="2:9" ht="15.75" customHeight="1">
      <c r="B16" s="37">
        <v>2</v>
      </c>
      <c r="C16" s="284" t="e">
        <f>ORÇAMENTO!#REF!</f>
        <v>#REF!</v>
      </c>
      <c r="D16" s="285"/>
      <c r="E16" s="286"/>
      <c r="F16" s="75"/>
      <c r="G16" s="289"/>
      <c r="H16" s="290"/>
      <c r="I16" s="291"/>
    </row>
    <row r="17" spans="2:9" ht="26.25" customHeight="1">
      <c r="B17" s="42" t="s">
        <v>12</v>
      </c>
      <c r="C17" s="268" t="e">
        <f>ORÇAMENTO!#REF!</f>
        <v>#REF!</v>
      </c>
      <c r="D17" s="269"/>
      <c r="E17" s="270"/>
      <c r="F17" s="65" t="e">
        <f>ORÇAMENTO!#REF!</f>
        <v>#REF!</v>
      </c>
      <c r="G17" s="265" t="s">
        <v>93</v>
      </c>
      <c r="H17" s="266"/>
      <c r="I17" s="267"/>
    </row>
    <row r="18" spans="2:9" ht="26.25" customHeight="1">
      <c r="B18" s="42" t="s">
        <v>13</v>
      </c>
      <c r="C18" s="268" t="e">
        <f>ORÇAMENTO!#REF!</f>
        <v>#REF!</v>
      </c>
      <c r="D18" s="269"/>
      <c r="E18" s="270"/>
      <c r="F18" s="65" t="e">
        <f>ORÇAMENTO!#REF!</f>
        <v>#REF!</v>
      </c>
      <c r="G18" s="259" t="s">
        <v>104</v>
      </c>
      <c r="H18" s="260"/>
      <c r="I18" s="261"/>
    </row>
    <row r="19" spans="2:9" s="8" customFormat="1" ht="17.25" customHeight="1">
      <c r="B19" s="42" t="s">
        <v>15</v>
      </c>
      <c r="C19" s="268" t="e">
        <f>ORÇAMENTO!#REF!</f>
        <v>#REF!</v>
      </c>
      <c r="D19" s="269"/>
      <c r="E19" s="270"/>
      <c r="F19" s="65" t="e">
        <f>ORÇAMENTO!#REF!</f>
        <v>#REF!</v>
      </c>
      <c r="G19" s="265" t="s">
        <v>93</v>
      </c>
      <c r="H19" s="266"/>
      <c r="I19" s="267"/>
    </row>
    <row r="20" spans="2:9" s="8" customFormat="1" ht="30.75" customHeight="1">
      <c r="B20" s="42" t="s">
        <v>16</v>
      </c>
      <c r="C20" s="268" t="e">
        <f>ORÇAMENTO!#REF!</f>
        <v>#REF!</v>
      </c>
      <c r="D20" s="269"/>
      <c r="E20" s="270"/>
      <c r="F20" s="65" t="e">
        <f>ORÇAMENTO!#REF!</f>
        <v>#REF!</v>
      </c>
      <c r="G20" s="259" t="s">
        <v>105</v>
      </c>
      <c r="H20" s="260"/>
      <c r="I20" s="261"/>
    </row>
    <row r="21" spans="2:9">
      <c r="B21" s="58">
        <v>3</v>
      </c>
      <c r="C21" s="271" t="e">
        <f>ORÇAMENTO!#REF!</f>
        <v>#REF!</v>
      </c>
      <c r="D21" s="272"/>
      <c r="E21" s="273"/>
      <c r="F21" s="63" t="s">
        <v>75</v>
      </c>
      <c r="G21" s="262" t="s">
        <v>44</v>
      </c>
      <c r="H21" s="263"/>
      <c r="I21" s="264"/>
    </row>
    <row r="22" spans="2:9" ht="29.25" customHeight="1">
      <c r="B22" s="42" t="s">
        <v>11</v>
      </c>
      <c r="C22" s="268" t="e">
        <f>ORÇAMENTO!#REF!</f>
        <v>#REF!</v>
      </c>
      <c r="D22" s="269"/>
      <c r="E22" s="270"/>
      <c r="F22" s="66" t="e">
        <f>ORÇAMENTO!#REF!</f>
        <v>#REF!</v>
      </c>
      <c r="G22" s="259" t="s">
        <v>94</v>
      </c>
      <c r="H22" s="260"/>
      <c r="I22" s="261"/>
    </row>
    <row r="23" spans="2:9">
      <c r="B23" s="42" t="s">
        <v>14</v>
      </c>
      <c r="C23" s="268" t="e">
        <f>ORÇAMENTO!#REF!</f>
        <v>#REF!</v>
      </c>
      <c r="D23" s="269"/>
      <c r="E23" s="270"/>
      <c r="F23" s="66" t="e">
        <f>ORÇAMENTO!#REF!</f>
        <v>#REF!</v>
      </c>
      <c r="G23" s="259" t="s">
        <v>95</v>
      </c>
      <c r="H23" s="260"/>
      <c r="I23" s="261"/>
    </row>
    <row r="24" spans="2:9" ht="28.5" customHeight="1">
      <c r="B24" s="42" t="s">
        <v>30</v>
      </c>
      <c r="C24" s="268" t="e">
        <f>ORÇAMENTO!#REF!</f>
        <v>#REF!</v>
      </c>
      <c r="D24" s="269"/>
      <c r="E24" s="270"/>
      <c r="F24" s="66" t="e">
        <f>ORÇAMENTO!#REF!</f>
        <v>#REF!</v>
      </c>
      <c r="G24" s="259" t="s">
        <v>96</v>
      </c>
      <c r="H24" s="260"/>
      <c r="I24" s="261"/>
    </row>
    <row r="25" spans="2:9">
      <c r="B25" s="58">
        <v>4</v>
      </c>
      <c r="C25" s="271" t="e">
        <f>ORÇAMENTO!#REF!</f>
        <v>#REF!</v>
      </c>
      <c r="D25" s="272"/>
      <c r="E25" s="273"/>
      <c r="F25" s="63" t="s">
        <v>75</v>
      </c>
      <c r="G25" s="262" t="s">
        <v>44</v>
      </c>
      <c r="H25" s="263"/>
      <c r="I25" s="264"/>
    </row>
    <row r="26" spans="2:9" ht="27" customHeight="1">
      <c r="B26" s="42" t="s">
        <v>79</v>
      </c>
      <c r="C26" s="268" t="e">
        <f>ORÇAMENTO!#REF!</f>
        <v>#REF!</v>
      </c>
      <c r="D26" s="269"/>
      <c r="E26" s="270"/>
      <c r="F26" s="67" t="e">
        <f>ORÇAMENTO!#REF!</f>
        <v>#REF!</v>
      </c>
      <c r="G26" s="259" t="s">
        <v>100</v>
      </c>
      <c r="H26" s="260"/>
      <c r="I26" s="261"/>
    </row>
    <row r="27" spans="2:9" ht="27" customHeight="1">
      <c r="B27" s="42" t="s">
        <v>80</v>
      </c>
      <c r="C27" s="268" t="e">
        <f>ORÇAMENTO!#REF!</f>
        <v>#REF!</v>
      </c>
      <c r="D27" s="269"/>
      <c r="E27" s="270"/>
      <c r="F27" s="67" t="e">
        <f>ORÇAMENTO!#REF!</f>
        <v>#REF!</v>
      </c>
      <c r="G27" s="265" t="s">
        <v>97</v>
      </c>
      <c r="H27" s="266"/>
      <c r="I27" s="267"/>
    </row>
    <row r="28" spans="2:9" s="8" customFormat="1" ht="27" customHeight="1">
      <c r="B28" s="42" t="s">
        <v>86</v>
      </c>
      <c r="C28" s="268" t="e">
        <f>ORÇAMENTO!#REF!</f>
        <v>#REF!</v>
      </c>
      <c r="D28" s="269"/>
      <c r="E28" s="270"/>
      <c r="F28" s="76" t="e">
        <f>ORÇAMENTO!#REF!</f>
        <v>#REF!</v>
      </c>
      <c r="G28" s="259" t="s">
        <v>99</v>
      </c>
      <c r="H28" s="260"/>
      <c r="I28" s="261"/>
    </row>
    <row r="29" spans="2:9" ht="27" customHeight="1">
      <c r="B29" s="42" t="s">
        <v>87</v>
      </c>
      <c r="C29" s="268" t="e">
        <f>ORÇAMENTO!#REF!</f>
        <v>#REF!</v>
      </c>
      <c r="D29" s="269"/>
      <c r="E29" s="270"/>
      <c r="F29" s="67" t="e">
        <f>ORÇAMENTO!#REF!</f>
        <v>#REF!</v>
      </c>
      <c r="G29" s="259" t="s">
        <v>98</v>
      </c>
      <c r="H29" s="260"/>
      <c r="I29" s="261"/>
    </row>
    <row r="30" spans="2:9">
      <c r="B30" s="58">
        <v>5</v>
      </c>
      <c r="C30" s="275" t="e">
        <f>ORÇAMENTO!#REF!</f>
        <v>#REF!</v>
      </c>
      <c r="D30" s="276"/>
      <c r="E30" s="277"/>
      <c r="F30" s="63" t="s">
        <v>75</v>
      </c>
      <c r="G30" s="262" t="s">
        <v>44</v>
      </c>
      <c r="H30" s="263"/>
      <c r="I30" s="264"/>
    </row>
    <row r="31" spans="2:9" ht="17.25" customHeight="1">
      <c r="B31" s="62" t="s">
        <v>81</v>
      </c>
      <c r="C31" s="274" t="e">
        <f>ORÇAMENTO!#REF!</f>
        <v>#REF!</v>
      </c>
      <c r="D31" s="274"/>
      <c r="E31" s="274"/>
      <c r="F31" s="69" t="e">
        <f>ORÇAMENTO!#REF!</f>
        <v>#REF!</v>
      </c>
      <c r="G31" s="265" t="s">
        <v>90</v>
      </c>
      <c r="H31" s="266"/>
      <c r="I31" s="267"/>
    </row>
    <row r="32" spans="2:9" ht="19.5" customHeight="1">
      <c r="B32" s="62" t="s">
        <v>82</v>
      </c>
      <c r="C32" s="274" t="e">
        <f>ORÇAMENTO!#REF!</f>
        <v>#REF!</v>
      </c>
      <c r="D32" s="274"/>
      <c r="E32" s="274"/>
      <c r="F32" s="69" t="e">
        <f>ORÇAMENTO!#REF!</f>
        <v>#REF!</v>
      </c>
      <c r="G32" s="265" t="s">
        <v>90</v>
      </c>
      <c r="H32" s="266"/>
      <c r="I32" s="267"/>
    </row>
    <row r="33" spans="2:9" s="8" customFormat="1" ht="19.5" customHeight="1">
      <c r="B33" s="62" t="s">
        <v>83</v>
      </c>
      <c r="C33" s="274" t="e">
        <f>ORÇAMENTO!#REF!</f>
        <v>#REF!</v>
      </c>
      <c r="D33" s="274"/>
      <c r="E33" s="274"/>
      <c r="F33" s="69" t="e">
        <f>ORÇAMENTO!#REF!</f>
        <v>#REF!</v>
      </c>
      <c r="G33" s="72" t="s">
        <v>91</v>
      </c>
      <c r="H33" s="73"/>
      <c r="I33" s="74"/>
    </row>
    <row r="34" spans="2:9" s="8" customFormat="1" ht="33" customHeight="1">
      <c r="B34" s="62" t="s">
        <v>88</v>
      </c>
      <c r="C34" s="278" t="e">
        <f>ORÇAMENTO!#REF!</f>
        <v>#REF!</v>
      </c>
      <c r="D34" s="279"/>
      <c r="E34" s="280"/>
      <c r="F34" s="69" t="e">
        <f>ORÇAMENTO!#REF!</f>
        <v>#REF!</v>
      </c>
      <c r="G34" s="72" t="s">
        <v>91</v>
      </c>
      <c r="H34" s="73"/>
      <c r="I34" s="74"/>
    </row>
    <row r="35" spans="2:9" s="8" customFormat="1" ht="15" customHeight="1">
      <c r="B35" s="62" t="s">
        <v>89</v>
      </c>
      <c r="C35" s="274" t="e">
        <f>ORÇAMENTO!#REF!</f>
        <v>#REF!</v>
      </c>
      <c r="D35" s="274"/>
      <c r="E35" s="274"/>
      <c r="F35" s="69" t="e">
        <f>ORÇAMENTO!#REF!</f>
        <v>#REF!</v>
      </c>
      <c r="G35" s="72" t="s">
        <v>91</v>
      </c>
      <c r="H35" s="73"/>
      <c r="I35" s="74"/>
    </row>
    <row r="36" spans="2:9">
      <c r="B36" s="58">
        <v>5</v>
      </c>
      <c r="C36" s="275" t="e">
        <f>ORÇAMENTO!#REF!</f>
        <v>#REF!</v>
      </c>
      <c r="D36" s="276"/>
      <c r="E36" s="277"/>
      <c r="F36" s="63" t="s">
        <v>75</v>
      </c>
      <c r="G36" s="262" t="s">
        <v>44</v>
      </c>
      <c r="H36" s="263"/>
      <c r="I36" s="264"/>
    </row>
    <row r="37" spans="2:9" ht="18.75" customHeight="1">
      <c r="B37" s="62" t="s">
        <v>81</v>
      </c>
      <c r="C37" s="274" t="e">
        <f>ORÇAMENTO!#REF!</f>
        <v>#REF!</v>
      </c>
      <c r="D37" s="274"/>
      <c r="E37" s="274"/>
      <c r="F37" s="69" t="e">
        <f>ORÇAMENTO!#REF!</f>
        <v>#REF!</v>
      </c>
      <c r="G37" s="265" t="s">
        <v>102</v>
      </c>
      <c r="H37" s="266"/>
      <c r="I37" s="267"/>
    </row>
    <row r="38" spans="2:9" ht="27" customHeight="1">
      <c r="B38" s="62" t="s">
        <v>82</v>
      </c>
      <c r="C38" s="274" t="e">
        <f>ORÇAMENTO!#REF!</f>
        <v>#REF!</v>
      </c>
      <c r="D38" s="274"/>
      <c r="E38" s="274"/>
      <c r="F38" s="69" t="e">
        <f>ORÇAMENTO!#REF!</f>
        <v>#REF!</v>
      </c>
      <c r="G38" s="265" t="s">
        <v>102</v>
      </c>
      <c r="H38" s="266"/>
      <c r="I38" s="267"/>
    </row>
    <row r="39" spans="2:9" ht="15.75" customHeight="1">
      <c r="B39" s="62" t="s">
        <v>83</v>
      </c>
      <c r="C39" s="274" t="e">
        <f>ORÇAMENTO!#REF!</f>
        <v>#REF!</v>
      </c>
      <c r="D39" s="274"/>
      <c r="E39" s="274"/>
      <c r="F39" s="69" t="e">
        <f>ORÇAMENTO!#REF!</f>
        <v>#REF!</v>
      </c>
      <c r="G39" s="265" t="s">
        <v>101</v>
      </c>
      <c r="H39" s="266"/>
      <c r="I39" s="267"/>
    </row>
    <row r="40" spans="2:9" ht="29.25" customHeight="1">
      <c r="B40" s="62" t="s">
        <v>88</v>
      </c>
      <c r="C40" s="274" t="e">
        <f>ORÇAMENTO!#REF!</f>
        <v>#REF!</v>
      </c>
      <c r="D40" s="274"/>
      <c r="E40" s="274"/>
      <c r="F40" s="68" t="e">
        <f>ORÇAMENTO!#REF!</f>
        <v>#REF!</v>
      </c>
      <c r="G40" s="259" t="s">
        <v>103</v>
      </c>
      <c r="H40" s="260"/>
      <c r="I40" s="261"/>
    </row>
    <row r="41" spans="2:9" ht="26.25" customHeight="1">
      <c r="B41" s="62" t="s">
        <v>89</v>
      </c>
      <c r="C41" s="278" t="e">
        <f>ORÇAMENTO!#REF!</f>
        <v>#REF!</v>
      </c>
      <c r="D41" s="279"/>
      <c r="E41" s="280"/>
      <c r="F41" s="70" t="e">
        <f>ORÇAMENTO!#REF!</f>
        <v>#REF!</v>
      </c>
      <c r="G41" s="259" t="s">
        <v>103</v>
      </c>
      <c r="H41" s="260"/>
      <c r="I41" s="261"/>
    </row>
  </sheetData>
  <mergeCells count="69">
    <mergeCell ref="B7:I7"/>
    <mergeCell ref="B2:I2"/>
    <mergeCell ref="B3:I3"/>
    <mergeCell ref="B4:I4"/>
    <mergeCell ref="B5:I5"/>
    <mergeCell ref="B6:I6"/>
    <mergeCell ref="G8:I8"/>
    <mergeCell ref="G9:I9"/>
    <mergeCell ref="B8:E8"/>
    <mergeCell ref="B9:E9"/>
    <mergeCell ref="B10:E10"/>
    <mergeCell ref="C12:E12"/>
    <mergeCell ref="C19:E19"/>
    <mergeCell ref="C20:E20"/>
    <mergeCell ref="G12:I12"/>
    <mergeCell ref="C13:E13"/>
    <mergeCell ref="C14:E14"/>
    <mergeCell ref="C15:E15"/>
    <mergeCell ref="C16:E16"/>
    <mergeCell ref="F12:F13"/>
    <mergeCell ref="C17:E17"/>
    <mergeCell ref="C18:E18"/>
    <mergeCell ref="G13:I13"/>
    <mergeCell ref="G14:I14"/>
    <mergeCell ref="G15:I15"/>
    <mergeCell ref="G16:I16"/>
    <mergeCell ref="G17:I17"/>
    <mergeCell ref="G18:I18"/>
    <mergeCell ref="G41:I41"/>
    <mergeCell ref="G39:I39"/>
    <mergeCell ref="G40:I40"/>
    <mergeCell ref="G31:I31"/>
    <mergeCell ref="G32:I32"/>
    <mergeCell ref="G36:I36"/>
    <mergeCell ref="G37:I37"/>
    <mergeCell ref="G38:I38"/>
    <mergeCell ref="G19:I19"/>
    <mergeCell ref="G20:I20"/>
    <mergeCell ref="G21:I21"/>
    <mergeCell ref="G22:I22"/>
    <mergeCell ref="G23:I23"/>
    <mergeCell ref="G24:I24"/>
    <mergeCell ref="G30:I30"/>
    <mergeCell ref="C40:E40"/>
    <mergeCell ref="C41:E41"/>
    <mergeCell ref="C32:E32"/>
    <mergeCell ref="C33:E33"/>
    <mergeCell ref="C34:E34"/>
    <mergeCell ref="C36:E36"/>
    <mergeCell ref="C37:E37"/>
    <mergeCell ref="C38:E38"/>
    <mergeCell ref="C39:E39"/>
    <mergeCell ref="C35:E35"/>
    <mergeCell ref="C24:E24"/>
    <mergeCell ref="C21:E21"/>
    <mergeCell ref="C22:E22"/>
    <mergeCell ref="C23:E23"/>
    <mergeCell ref="C31:E31"/>
    <mergeCell ref="C30:E30"/>
    <mergeCell ref="G29:I29"/>
    <mergeCell ref="G26:I26"/>
    <mergeCell ref="G25:I25"/>
    <mergeCell ref="G27:I27"/>
    <mergeCell ref="C29:E29"/>
    <mergeCell ref="C25:E25"/>
    <mergeCell ref="C26:E26"/>
    <mergeCell ref="C27:E27"/>
    <mergeCell ref="C28:E28"/>
    <mergeCell ref="G28:I28"/>
  </mergeCells>
  <pageMargins left="0.511811024" right="0.511811024" top="0.78740157499999996" bottom="0.78740157499999996" header="0.31496062000000002" footer="0.31496062000000002"/>
  <pageSetup paperSize="9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5</vt:i4>
      </vt:variant>
    </vt:vector>
  </HeadingPairs>
  <TitlesOfParts>
    <vt:vector size="5" baseType="lpstr">
      <vt:lpstr>DADOS</vt:lpstr>
      <vt:lpstr>ORÇAMENTO</vt:lpstr>
      <vt:lpstr>CFF</vt:lpstr>
      <vt:lpstr>BDI</vt:lpstr>
      <vt:lpstr>CÁLCULO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estag-eng-04</dc:creator>
  <cp:lastModifiedBy>paulo.macedo</cp:lastModifiedBy>
  <cp:lastPrinted>2025-04-22T13:43:22Z</cp:lastPrinted>
  <dcterms:created xsi:type="dcterms:W3CDTF">2019-11-11T15:47:24Z</dcterms:created>
  <dcterms:modified xsi:type="dcterms:W3CDTF">2025-04-30T18:36:41Z</dcterms:modified>
</cp:coreProperties>
</file>