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duardo\Desktop\Nova Lei 14133\MODALIDADES\Dispensa Eletrônica\REFORMA SOCIAL\ESPÇO NOVA VIDA\"/>
    </mc:Choice>
  </mc:AlternateContent>
  <xr:revisionPtr revIDLastSave="0" documentId="13_ncr:1_{0909CB8D-5573-49EE-B0F5-AACFEEE0AE79}" xr6:coauthVersionLast="47" xr6:coauthVersionMax="47" xr10:uidLastSave="{00000000-0000-0000-0000-000000000000}"/>
  <bookViews>
    <workbookView xWindow="-120" yWindow="-120" windowWidth="20640" windowHeight="11040" xr2:uid="{00000000-000D-0000-FFFF-FFFF00000000}"/>
  </bookViews>
  <sheets>
    <sheet name="ORÇAMENTO" sheetId="1" r:id="rId1"/>
    <sheet name="CFF" sheetId="2" r:id="rId2"/>
    <sheet name="BDI" sheetId="4" r:id="rId3"/>
    <sheet name="CÁLCULO" sheetId="5" r:id="rId4"/>
  </sheets>
  <externalReferences>
    <externalReference r:id="rId5"/>
    <externalReference r:id="rId6"/>
  </externalReferences>
  <definedNames>
    <definedName name="BDI.Opcao" hidden="1">[1]DADOS!$F$18</definedName>
    <definedName name="BDI.TipoObra" hidden="1">[1]BDI!$A$141:$A$149</definedName>
    <definedName name="DESONERACAO" hidden="1">IF(OR(Import.Desoneracao="DESONERADO",Import.Desoneracao="SIM"),"SIM","NÃO")</definedName>
    <definedName name="Import.Desoneracao" hidden="1">OFFSET([1]DADOS!$G$18,0,-1)</definedName>
    <definedName name="Import.Município" hidden="1">[1]DADOS!$F$6</definedName>
    <definedName name="Import.RespOrçamento" hidden="1">[1]DADOS!$F$22:$F$24</definedName>
    <definedName name="ORÇAMENTO.CustoUnitario" hidden="1">ROUND(ORÇAMENTO!$Q1,15-13*ORÇAMENTO!$AB$10)</definedName>
    <definedName name="ORÇAMENTO.PrecoUnitarioLicitado" hidden="1">ORÇAMENTO!$AH1</definedName>
    <definedName name="TIPOORCAMENTO" hidden="1">IF(VALUE([2]MENU!$O$3)=2,"Licitado","Proposto")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9" i="1" l="1"/>
  <c r="H28" i="1"/>
  <c r="H26" i="1"/>
  <c r="H27" i="1" s="1"/>
  <c r="H24" i="1"/>
  <c r="I24" i="1" s="1"/>
  <c r="K23" i="1"/>
  <c r="H22" i="1"/>
  <c r="H23" i="1" s="1"/>
  <c r="I23" i="1" s="1"/>
  <c r="H16" i="1"/>
  <c r="L37" i="1"/>
  <c r="I17" i="1"/>
  <c r="I18" i="1"/>
  <c r="I19" i="1"/>
  <c r="I20" i="1"/>
  <c r="I21" i="1"/>
  <c r="I25" i="1"/>
  <c r="I22" i="1" l="1"/>
  <c r="I28" i="1"/>
  <c r="I27" i="1"/>
  <c r="I26" i="1"/>
  <c r="I29" i="1"/>
  <c r="I18" i="4"/>
  <c r="I14" i="4"/>
  <c r="I38" i="1" l="1"/>
  <c r="I37" i="1"/>
  <c r="I36" i="1"/>
  <c r="I35" i="1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14" i="5"/>
  <c r="C15" i="5"/>
  <c r="C16" i="5"/>
  <c r="C17" i="5"/>
  <c r="C18" i="5"/>
  <c r="C19" i="5"/>
  <c r="C20" i="5"/>
  <c r="C21" i="5"/>
  <c r="C22" i="5"/>
  <c r="C23" i="5"/>
  <c r="C24" i="5"/>
  <c r="C25" i="5"/>
  <c r="C26" i="5"/>
  <c r="C14" i="5"/>
  <c r="I34" i="1"/>
  <c r="I30" i="1"/>
  <c r="I31" i="1"/>
  <c r="I32" i="1"/>
  <c r="I33" i="1"/>
  <c r="I16" i="1"/>
  <c r="H41" i="1" l="1"/>
  <c r="B8" i="2"/>
  <c r="C14" i="2"/>
  <c r="B10" i="2"/>
  <c r="C33" i="5" l="1"/>
  <c r="C34" i="5"/>
  <c r="C35" i="5"/>
  <c r="C36" i="5"/>
  <c r="F36" i="5"/>
  <c r="F35" i="5"/>
  <c r="F34" i="5"/>
  <c r="F33" i="5"/>
  <c r="F32" i="5"/>
  <c r="C32" i="5"/>
  <c r="C28" i="5"/>
  <c r="C29" i="5"/>
  <c r="C30" i="5"/>
  <c r="C31" i="5"/>
  <c r="C27" i="5"/>
  <c r="F31" i="5"/>
  <c r="F28" i="5"/>
  <c r="F29" i="5"/>
  <c r="F30" i="5"/>
  <c r="C13" i="5" l="1"/>
  <c r="I10" i="5"/>
  <c r="H10" i="5"/>
  <c r="G8" i="5"/>
  <c r="B10" i="5"/>
  <c r="B9" i="5"/>
  <c r="B8" i="5"/>
  <c r="H43" i="1"/>
  <c r="B10" i="4"/>
  <c r="G8" i="4"/>
  <c r="B9" i="4"/>
  <c r="B8" i="4"/>
  <c r="I8" i="2"/>
  <c r="J10" i="2"/>
  <c r="B9" i="2"/>
  <c r="H24" i="4" l="1"/>
  <c r="D15" i="2" l="1"/>
  <c r="D14" i="2"/>
  <c r="J14" i="2" s="1"/>
  <c r="F15" i="2" l="1"/>
  <c r="F19" i="2" s="1"/>
  <c r="G15" i="2"/>
  <c r="G19" i="2" s="1"/>
  <c r="H15" i="2"/>
  <c r="H19" i="2" s="1"/>
  <c r="I15" i="2"/>
  <c r="I19" i="2" s="1"/>
  <c r="E14" i="2"/>
  <c r="F16" i="2" s="1"/>
  <c r="J15" i="2"/>
  <c r="J19" i="2" l="1"/>
  <c r="F17" i="2"/>
  <c r="F18" i="2"/>
  <c r="G18" i="2" s="1"/>
  <c r="E15" i="2"/>
  <c r="F20" i="2" l="1"/>
  <c r="G17" i="2"/>
  <c r="J16" i="2"/>
  <c r="H18" i="2"/>
  <c r="I18" i="2" s="1"/>
  <c r="J18" i="2" s="1"/>
  <c r="H17" i="2" l="1"/>
  <c r="G20" i="2"/>
  <c r="I17" i="2" l="1"/>
  <c r="H20" i="2"/>
  <c r="J17" i="2" l="1"/>
  <c r="J20" i="2" s="1"/>
  <c r="I20" i="2"/>
</calcChain>
</file>

<file path=xl/sharedStrings.xml><?xml version="1.0" encoding="utf-8"?>
<sst xmlns="http://schemas.openxmlformats.org/spreadsheetml/2006/main" count="239" uniqueCount="156">
  <si>
    <t>DESCRIÇÃO</t>
  </si>
  <si>
    <t>TOTAL</t>
  </si>
  <si>
    <t>PREFEITURA MUNICIPAL DE MOCOCA</t>
  </si>
  <si>
    <t>Rua XV de Novembro, 360 - Centro - Mococa - São Paulo</t>
  </si>
  <si>
    <t>Tel: (19) 3656 - 9800</t>
  </si>
  <si>
    <t>Portal da Cidadania: www.mococa.sp.gov.br</t>
  </si>
  <si>
    <t>FONTE</t>
  </si>
  <si>
    <t>CÓDIGO</t>
  </si>
  <si>
    <t>ITEM</t>
  </si>
  <si>
    <t>1.1</t>
  </si>
  <si>
    <t>1.2</t>
  </si>
  <si>
    <t>3.1</t>
  </si>
  <si>
    <t>2.1</t>
  </si>
  <si>
    <t>2.2</t>
  </si>
  <si>
    <t>3.2</t>
  </si>
  <si>
    <t>2.3</t>
  </si>
  <si>
    <t>DESCRIÇÃO DOS SERVIÇOS</t>
  </si>
  <si>
    <t>%</t>
  </si>
  <si>
    <t>Total em R$</t>
  </si>
  <si>
    <t>Total em %</t>
  </si>
  <si>
    <t>Total acumulado em R$</t>
  </si>
  <si>
    <t>Total acumulado em %</t>
  </si>
  <si>
    <t>ISS</t>
  </si>
  <si>
    <t>VALOR DOS SERVIÇOS</t>
  </si>
  <si>
    <t>SERVIÇOS A SEREM EXECUTADOS POR PERIODO</t>
  </si>
  <si>
    <t xml:space="preserve">TOTAL </t>
  </si>
  <si>
    <t>CFF- CRONOGRAMA FÍSICO FINANCEIRO</t>
  </si>
  <si>
    <t>PLANILHA ANALÍTICA DO BDI</t>
  </si>
  <si>
    <t xml:space="preserve">ITEM </t>
  </si>
  <si>
    <t>3.3</t>
  </si>
  <si>
    <t>Administração central</t>
  </si>
  <si>
    <t xml:space="preserve">Impostos e Taxas </t>
  </si>
  <si>
    <t>PIS</t>
  </si>
  <si>
    <t>Cofins</t>
  </si>
  <si>
    <t>Taxa de Risco</t>
  </si>
  <si>
    <t>Seguro</t>
  </si>
  <si>
    <t>Risco</t>
  </si>
  <si>
    <t>Garantia</t>
  </si>
  <si>
    <t>Dispesa Financeira</t>
  </si>
  <si>
    <t>Lucro</t>
  </si>
  <si>
    <t xml:space="preserve">BDI TOTAL </t>
  </si>
  <si>
    <t>SERVIÇO</t>
  </si>
  <si>
    <t>CÁLCULO</t>
  </si>
  <si>
    <t>Descrição do cálculo</t>
  </si>
  <si>
    <t>MC- MEMORIAL DE CÁLCULO</t>
  </si>
  <si>
    <t>VALOR MÁXIMO UNITÁRIO</t>
  </si>
  <si>
    <t>UNID.</t>
  </si>
  <si>
    <t>QUANTIDADE</t>
  </si>
  <si>
    <t>VALOR MAXIMO TOTAL</t>
  </si>
  <si>
    <t>SECRETARIA MUNICIPAL DE ENGENHARIA E INFRAESTRUTURA URBANA</t>
  </si>
  <si>
    <t>5.1</t>
  </si>
  <si>
    <t>5.2</t>
  </si>
  <si>
    <t>5.3</t>
  </si>
  <si>
    <t>5.4</t>
  </si>
  <si>
    <t>5.5</t>
  </si>
  <si>
    <t>1.3</t>
  </si>
  <si>
    <t>TOTAL COM BDI</t>
  </si>
  <si>
    <t>Total acumulado com BDI 20,00%</t>
  </si>
  <si>
    <t>BDI 20,00%</t>
  </si>
  <si>
    <t>M2</t>
  </si>
  <si>
    <t>CDHU</t>
  </si>
  <si>
    <t>M</t>
  </si>
  <si>
    <t xml:space="preserve"> Reboco</t>
  </si>
  <si>
    <t>17.02.220</t>
  </si>
  <si>
    <t>COT01</t>
  </si>
  <si>
    <t>COTAÇÃO</t>
  </si>
  <si>
    <t>LOCAL: Av. Jose Justi, 112 - Jardim Santa Maria, Mococa - SP, 13732-475</t>
  </si>
  <si>
    <t>UND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</si>
  <si>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</si>
  <si>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</si>
  <si>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</si>
  <si>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</si>
  <si>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</si>
  <si>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</si>
  <si>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</si>
  <si>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</si>
  <si>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</si>
  <si>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</si>
  <si>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</si>
  <si>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</si>
  <si>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</si>
  <si>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04.30.020</t>
  </si>
  <si>
    <t>39.02.010</t>
  </si>
  <si>
    <t>1.17</t>
  </si>
  <si>
    <t>1.18</t>
  </si>
  <si>
    <t>1.19</t>
  </si>
  <si>
    <t>1.20</t>
  </si>
  <si>
    <t>1.21</t>
  </si>
  <si>
    <t>1.22</t>
  </si>
  <si>
    <t>1.23</t>
  </si>
  <si>
    <t>41.31.101</t>
  </si>
  <si>
    <t>Projetor LED retangular, potência de 30 W, fluxo luminoso de 2250 a 
2400 lm, temperatura cor 6.500 K, bivolt</t>
  </si>
  <si>
    <t>EMPREENDIMENTO : ADAPTAÇÕES ESPAÇO NOVA VIDA</t>
  </si>
  <si>
    <t>Mococa, 17 de abril de 2026</t>
  </si>
  <si>
    <r>
      <rPr>
        <b/>
        <i/>
        <sz val="10"/>
        <color theme="1"/>
        <rFont val="Calibri"/>
        <family val="2"/>
        <scheme val="minor"/>
      </rPr>
      <t>FONTE/DATA BASE: CDHU 200 sem desoneração</t>
    </r>
    <r>
      <rPr>
        <i/>
        <sz val="10"/>
        <color theme="1"/>
        <rFont val="Calibri"/>
        <family val="2"/>
        <scheme val="minor"/>
      </rPr>
      <t xml:space="preserve">                                      </t>
    </r>
  </si>
  <si>
    <t>Demolição de concreto armado com preservação de armadura, para reforço e recuperação estrutural</t>
  </si>
  <si>
    <t>01.23.100</t>
  </si>
  <si>
    <t>M3</t>
  </si>
  <si>
    <t>Preparo de ponte de aderência com adesivo a base de epóxi</t>
  </si>
  <si>
    <t>01.23.030</t>
  </si>
  <si>
    <t>Furação para até 10mm x 100mm em concreto armado, inclusive colagem de armadura (para até 8mm)</t>
  </si>
  <si>
    <t>01.23.221</t>
  </si>
  <si>
    <t>Andaime torre metálico (1,5 x 1,5 m) com piso metálico</t>
  </si>
  <si>
    <t>MXMÊS</t>
  </si>
  <si>
    <t>02.05.202</t>
  </si>
  <si>
    <t>Montagem e desmontagem de andaime torre metálica com altura até 10 m</t>
  </si>
  <si>
    <t>02.05.060</t>
  </si>
  <si>
    <t>Forma em madeira comum para estrutura</t>
  </si>
  <si>
    <t>09.01.030</t>
  </si>
  <si>
    <t>Desmontagem de forma em madeira para estrutura de vigas, com tábuas</t>
  </si>
  <si>
    <t>09.01.160</t>
  </si>
  <si>
    <t>10.01.040</t>
  </si>
  <si>
    <t>KG</t>
  </si>
  <si>
    <t>10.01.060</t>
  </si>
  <si>
    <t>Armadura em barra de aço CA-50 (A ou B) fyk = 500 Mpa (barra de 10mm)</t>
  </si>
  <si>
    <t>Armadura em barra de aço CA-60 (A ou B) fyk = 600 Mpa (estribos 4,2mm)</t>
  </si>
  <si>
    <t>Concreto preparado no local, fck = 20 Mpa</t>
  </si>
  <si>
    <t>11.03.090</t>
  </si>
  <si>
    <t>Lançamento e adensamento de concreto ou massa em estrutura</t>
  </si>
  <si>
    <t>11.16.060</t>
  </si>
  <si>
    <t>Alvenaria de bloco cerâmico de vedação de 14 cm</t>
  </si>
  <si>
    <t>14.04.210</t>
  </si>
  <si>
    <t>Chapisco</t>
  </si>
  <si>
    <t>17.02.020</t>
  </si>
  <si>
    <t>Tinta acrílica antimofo em massa, inclusive preparo</t>
  </si>
  <si>
    <t>33.10.030</t>
  </si>
  <si>
    <t>Calha, rufo, afins em chapa galvanizada nº 24 - corte 0,33 m</t>
  </si>
  <si>
    <t>16.33.022</t>
  </si>
  <si>
    <t>Concertina em aço galvanizado diametro de 30cm , espaçamento entre as voltas 25cm</t>
  </si>
  <si>
    <t>Sensor de presença para teto, com fotocélula, para lâmpada qualquer</t>
  </si>
  <si>
    <t>40.05.340</t>
  </si>
  <si>
    <t>Remoção de calha ou rufo</t>
  </si>
  <si>
    <t>Cabo de cobre de 1,5 mm², isolamento 750 V - isolação em PVC 70°C</t>
  </si>
  <si>
    <t>Cãmera de segurança, wifi - smart dupla lente, 3mp , 360 graus e visão noturna</t>
  </si>
  <si>
    <t>66.20.202</t>
  </si>
  <si>
    <t>Instalação de câmera fixa - cabeamento e ponto de alimentação 127v</t>
  </si>
  <si>
    <t>10 dias</t>
  </si>
  <si>
    <t>11 a 20 dias</t>
  </si>
  <si>
    <t>21 a 30 dias</t>
  </si>
  <si>
    <t>31 a 40 dias</t>
  </si>
  <si>
    <t>6m de altura / 30 dias * 40 dias</t>
  </si>
  <si>
    <t>6m e altura</t>
  </si>
  <si>
    <t>10m fundos + 2m lateral a frente</t>
  </si>
  <si>
    <t>12m comprimento * 0,2m altura dfa forma * 2 lados</t>
  </si>
  <si>
    <t>12m * 4 barras 10 mm * 0,617</t>
  </si>
  <si>
    <t>1 estribo a cada 15cm * 12m = 80un * peso aproximado</t>
  </si>
  <si>
    <t>12 * 0,2 h * 0,15l</t>
  </si>
  <si>
    <t>10c * 2h + 2c * 3h</t>
  </si>
  <si>
    <t>10c * 2h + 2c * 3h * 2</t>
  </si>
  <si>
    <t>10m + 2m</t>
  </si>
  <si>
    <t>2 und aos fundos</t>
  </si>
  <si>
    <t>2 aos fundos + 2 a frente</t>
  </si>
  <si>
    <t>1.24</t>
  </si>
  <si>
    <t>Porta macho e fêmea com batente de madeira - 90 x 210 cm</t>
  </si>
  <si>
    <t>23.02.050</t>
  </si>
  <si>
    <t>ADAPTAÇÕES E REPOSIÇÕES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</si>
</sst>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&quot;R$ &quot;* #,##0.00_);_(&quot;R$ &quot;* \(#,##0.00\);_(&quot;R$ &quot;* &quot;-&quot;??_);_(@_)"/>
    <numFmt numFmtId="165" formatCode="_-[$R$-416]\ * #,##0.00_-;\-[$R$-416]\ * #,##0.00_-;_-[$R$-416]\ * &quot;-&quot;??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color theme="1"/>
      <name val="Arial Rounded MT Bold"/>
      <family val="2"/>
    </font>
    <font>
      <sz val="10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sz val="8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b/>
      <sz val="12"/>
      <color theme="1"/>
      <name val="Times New Roman"/>
      <family val="1"/>
    </font>
    <font>
      <b/>
      <sz val="12"/>
      <color theme="1"/>
      <name val="Gadugi"/>
      <family val="2"/>
    </font>
    <font>
      <b/>
      <sz val="8"/>
      <color theme="1" tint="0.34998626667073579"/>
      <name val="Times New Roman"/>
      <family val="1"/>
    </font>
    <font>
      <b/>
      <sz val="10"/>
      <color theme="1"/>
      <name val="Times New Roman"/>
      <family val="1"/>
    </font>
    <font>
      <b/>
      <sz val="8"/>
      <color theme="1"/>
      <name val="Gadugi"/>
      <family val="2"/>
    </font>
    <font>
      <b/>
      <sz val="7"/>
      <color theme="1" tint="0.34998626667073579"/>
      <name val="Times New Roman"/>
      <family val="1"/>
    </font>
    <font>
      <b/>
      <sz val="10"/>
      <color theme="1"/>
      <name val="Gadugi"/>
      <family val="2"/>
    </font>
    <font>
      <sz val="10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0" fillId="0" borderId="0"/>
    <xf numFmtId="9" fontId="10" fillId="0" borderId="0" applyFont="0" applyFill="0" applyBorder="0" applyAlignment="0" applyProtection="0"/>
    <xf numFmtId="164" fontId="10" fillId="0" borderId="0" applyFont="0" applyFill="0" applyBorder="0" applyAlignment="0" applyProtection="0"/>
  </cellStyleXfs>
  <cellXfs count="195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4" fontId="0" fillId="0" borderId="0" xfId="1" applyFont="1" applyBorder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44" fontId="0" fillId="0" borderId="0" xfId="0" applyNumberFormat="1"/>
    <xf numFmtId="0" fontId="7" fillId="0" borderId="0" xfId="0" applyFont="1"/>
    <xf numFmtId="0" fontId="9" fillId="0" borderId="0" xfId="0" applyFont="1" applyAlignment="1">
      <alignment horizontal="center"/>
    </xf>
    <xf numFmtId="0" fontId="0" fillId="0" borderId="5" xfId="0" applyBorder="1"/>
    <xf numFmtId="0" fontId="11" fillId="0" borderId="0" xfId="4" applyFont="1" applyAlignment="1">
      <alignment vertical="center"/>
    </xf>
    <xf numFmtId="0" fontId="12" fillId="0" borderId="0" xfId="4" applyFont="1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10" fontId="5" fillId="2" borderId="1" xfId="3" applyNumberFormat="1" applyFont="1" applyFill="1" applyBorder="1" applyAlignment="1">
      <alignment horizontal="center" vertical="center"/>
    </xf>
    <xf numFmtId="10" fontId="5" fillId="0" borderId="1" xfId="3" applyNumberFormat="1" applyFont="1" applyBorder="1" applyAlignment="1">
      <alignment horizontal="center" vertical="center"/>
    </xf>
    <xf numFmtId="0" fontId="3" fillId="3" borderId="7" xfId="0" applyFont="1" applyFill="1" applyBorder="1"/>
    <xf numFmtId="0" fontId="8" fillId="4" borderId="1" xfId="0" applyFont="1" applyFill="1" applyBorder="1" applyAlignment="1">
      <alignment horizontal="center" vertical="center" wrapText="1"/>
    </xf>
    <xf numFmtId="0" fontId="4" fillId="4" borderId="24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4" fontId="5" fillId="0" borderId="1" xfId="1" applyFont="1" applyFill="1" applyBorder="1" applyAlignment="1">
      <alignment horizontal="center" vertical="center"/>
    </xf>
    <xf numFmtId="165" fontId="2" fillId="0" borderId="0" xfId="0" applyNumberFormat="1" applyFont="1"/>
    <xf numFmtId="0" fontId="0" fillId="0" borderId="2" xfId="0" applyBorder="1"/>
    <xf numFmtId="0" fontId="0" fillId="0" borderId="13" xfId="0" applyBorder="1"/>
    <xf numFmtId="0" fontId="13" fillId="0" borderId="0" xfId="0" applyFont="1" applyAlignment="1">
      <alignment horizontal="center" vertical="center" wrapText="1"/>
    </xf>
    <xf numFmtId="0" fontId="3" fillId="3" borderId="6" xfId="0" applyFont="1" applyFill="1" applyBorder="1" applyAlignment="1">
      <alignment vertical="center"/>
    </xf>
    <xf numFmtId="0" fontId="3" fillId="3" borderId="7" xfId="0" applyFont="1" applyFill="1" applyBorder="1" applyAlignment="1">
      <alignment vertical="center"/>
    </xf>
    <xf numFmtId="0" fontId="14" fillId="3" borderId="7" xfId="0" applyFont="1" applyFill="1" applyBorder="1" applyAlignment="1">
      <alignment horizontal="right" vertical="center"/>
    </xf>
    <xf numFmtId="44" fontId="23" fillId="4" borderId="34" xfId="0" applyNumberFormat="1" applyFont="1" applyFill="1" applyBorder="1"/>
    <xf numFmtId="0" fontId="8" fillId="4" borderId="33" xfId="0" applyFont="1" applyFill="1" applyBorder="1" applyAlignment="1">
      <alignment horizontal="center" vertical="center"/>
    </xf>
    <xf numFmtId="10" fontId="14" fillId="3" borderId="15" xfId="0" applyNumberFormat="1" applyFont="1" applyFill="1" applyBorder="1" applyAlignment="1">
      <alignment horizontal="center" vertical="center"/>
    </xf>
    <xf numFmtId="10" fontId="3" fillId="3" borderId="15" xfId="0" applyNumberFormat="1" applyFont="1" applyFill="1" applyBorder="1" applyAlignment="1">
      <alignment vertical="center"/>
    </xf>
    <xf numFmtId="0" fontId="2" fillId="0" borderId="19" xfId="0" applyFont="1" applyBorder="1" applyAlignment="1">
      <alignment horizontal="center" vertical="center"/>
    </xf>
    <xf numFmtId="0" fontId="6" fillId="3" borderId="6" xfId="0" applyFont="1" applyFill="1" applyBorder="1" applyAlignment="1">
      <alignment horizontal="left" vertical="center"/>
    </xf>
    <xf numFmtId="0" fontId="6" fillId="3" borderId="7" xfId="0" applyFont="1" applyFill="1" applyBorder="1" applyAlignment="1">
      <alignment horizontal="left" vertical="center"/>
    </xf>
    <xf numFmtId="10" fontId="14" fillId="3" borderId="7" xfId="0" applyNumberFormat="1" applyFont="1" applyFill="1" applyBorder="1" applyAlignment="1">
      <alignment horizontal="right" vertical="center"/>
    </xf>
    <xf numFmtId="0" fontId="6" fillId="0" borderId="9" xfId="0" applyFont="1" applyBorder="1" applyAlignment="1">
      <alignment horizontal="center" vertical="center" wrapText="1"/>
    </xf>
    <xf numFmtId="0" fontId="6" fillId="3" borderId="0" xfId="0" applyFont="1" applyFill="1" applyAlignment="1">
      <alignment horizontal="left" vertical="center" wrapText="1"/>
    </xf>
    <xf numFmtId="4" fontId="5" fillId="0" borderId="10" xfId="0" applyNumberFormat="1" applyFont="1" applyBorder="1" applyAlignment="1">
      <alignment horizontal="center" vertical="center"/>
    </xf>
    <xf numFmtId="4" fontId="0" fillId="0" borderId="9" xfId="0" applyNumberFormat="1" applyBorder="1" applyAlignment="1">
      <alignment horizontal="center"/>
    </xf>
    <xf numFmtId="4" fontId="0" fillId="0" borderId="9" xfId="0" applyNumberFormat="1" applyBorder="1" applyAlignment="1">
      <alignment horizontal="center" vertical="center" wrapText="1"/>
    </xf>
    <xf numFmtId="4" fontId="0" fillId="0" borderId="9" xfId="0" applyNumberFormat="1" applyBorder="1" applyAlignment="1">
      <alignment horizontal="center" vertical="center"/>
    </xf>
    <xf numFmtId="0" fontId="6" fillId="0" borderId="19" xfId="0" applyFont="1" applyBorder="1" applyAlignment="1">
      <alignment vertical="center"/>
    </xf>
    <xf numFmtId="44" fontId="5" fillId="0" borderId="19" xfId="1" applyFont="1" applyBorder="1" applyAlignment="1">
      <alignment vertical="center"/>
    </xf>
    <xf numFmtId="10" fontId="5" fillId="0" borderId="19" xfId="3" applyNumberFormat="1" applyFont="1" applyBorder="1" applyAlignment="1">
      <alignment vertical="center"/>
    </xf>
    <xf numFmtId="9" fontId="0" fillId="2" borderId="19" xfId="3" applyFont="1" applyFill="1" applyBorder="1" applyAlignment="1">
      <alignment vertical="center"/>
    </xf>
    <xf numFmtId="44" fontId="6" fillId="3" borderId="24" xfId="0" applyNumberFormat="1" applyFont="1" applyFill="1" applyBorder="1" applyAlignment="1">
      <alignment vertical="center"/>
    </xf>
    <xf numFmtId="9" fontId="6" fillId="3" borderId="24" xfId="3" applyFont="1" applyFill="1" applyBorder="1" applyAlignment="1">
      <alignment vertical="center"/>
    </xf>
    <xf numFmtId="0" fontId="5" fillId="2" borderId="9" xfId="0" applyFont="1" applyFill="1" applyBorder="1" applyAlignment="1">
      <alignment horizontal="left" vertical="center"/>
    </xf>
    <xf numFmtId="0" fontId="5" fillId="2" borderId="10" xfId="0" applyFont="1" applyFill="1" applyBorder="1" applyAlignment="1">
      <alignment horizontal="left" vertical="center"/>
    </xf>
    <xf numFmtId="0" fontId="5" fillId="2" borderId="11" xfId="0" applyFont="1" applyFill="1" applyBorder="1" applyAlignment="1">
      <alignment horizontal="left" vertical="center"/>
    </xf>
    <xf numFmtId="0" fontId="5" fillId="0" borderId="1" xfId="1" applyNumberFormat="1" applyFont="1" applyFill="1" applyBorder="1" applyAlignment="1">
      <alignment horizontal="center" vertical="center" wrapText="1"/>
    </xf>
    <xf numFmtId="44" fontId="13" fillId="2" borderId="19" xfId="0" applyNumberFormat="1" applyFont="1" applyFill="1" applyBorder="1" applyAlignment="1">
      <alignment vertical="center"/>
    </xf>
    <xf numFmtId="0" fontId="8" fillId="4" borderId="24" xfId="0" applyFont="1" applyFill="1" applyBorder="1" applyAlignment="1">
      <alignment horizontal="center" vertical="center"/>
    </xf>
    <xf numFmtId="44" fontId="5" fillId="0" borderId="24" xfId="0" applyNumberFormat="1" applyFont="1" applyBorder="1" applyAlignment="1">
      <alignment vertical="center"/>
    </xf>
    <xf numFmtId="44" fontId="5" fillId="0" borderId="24" xfId="1" applyFont="1" applyFill="1" applyBorder="1" applyAlignment="1">
      <alignment vertical="center"/>
    </xf>
    <xf numFmtId="10" fontId="5" fillId="0" borderId="24" xfId="3" applyNumberFormat="1" applyFont="1" applyBorder="1" applyAlignment="1">
      <alignment vertical="center"/>
    </xf>
    <xf numFmtId="10" fontId="5" fillId="0" borderId="24" xfId="3" applyNumberFormat="1" applyFont="1" applyFill="1" applyBorder="1" applyAlignment="1">
      <alignment vertical="center"/>
    </xf>
    <xf numFmtId="44" fontId="5" fillId="0" borderId="0" xfId="0" applyNumberFormat="1" applyFont="1" applyAlignment="1">
      <alignment vertical="center"/>
    </xf>
    <xf numFmtId="10" fontId="5" fillId="0" borderId="20" xfId="3" applyNumberFormat="1" applyFont="1" applyBorder="1" applyAlignment="1">
      <alignment vertical="center"/>
    </xf>
    <xf numFmtId="10" fontId="5" fillId="0" borderId="20" xfId="3" applyNumberFormat="1" applyFont="1" applyFill="1" applyBorder="1" applyAlignment="1">
      <alignment vertical="center"/>
    </xf>
    <xf numFmtId="44" fontId="5" fillId="0" borderId="24" xfId="1" applyFont="1" applyBorder="1" applyAlignment="1">
      <alignment vertical="center"/>
    </xf>
    <xf numFmtId="0" fontId="24" fillId="0" borderId="1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center"/>
    </xf>
    <xf numFmtId="0" fontId="24" fillId="0" borderId="0" xfId="0" applyFont="1"/>
    <xf numFmtId="0" fontId="24" fillId="0" borderId="1" xfId="0" applyFont="1" applyBorder="1" applyAlignment="1">
      <alignment horizontal="center" vertical="center" wrapText="1"/>
    </xf>
    <xf numFmtId="0" fontId="24" fillId="0" borderId="0" xfId="0" applyFont="1" applyAlignment="1">
      <alignment vertical="center"/>
    </xf>
    <xf numFmtId="0" fontId="24" fillId="0" borderId="1" xfId="0" applyFont="1" applyBorder="1"/>
    <xf numFmtId="0" fontId="16" fillId="0" borderId="3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/>
    </xf>
    <xf numFmtId="0" fontId="18" fillId="0" borderId="0" xfId="0" applyFont="1" applyAlignment="1">
      <alignment horizontal="center"/>
    </xf>
    <xf numFmtId="0" fontId="18" fillId="0" borderId="13" xfId="0" applyFont="1" applyBorder="1" applyAlignment="1">
      <alignment horizontal="center"/>
    </xf>
    <xf numFmtId="0" fontId="18" fillId="0" borderId="2" xfId="0" applyFont="1" applyBorder="1" applyAlignment="1">
      <alignment horizontal="center" vertical="top"/>
    </xf>
    <xf numFmtId="0" fontId="18" fillId="0" borderId="0" xfId="0" applyFont="1" applyAlignment="1">
      <alignment horizontal="center" vertical="top"/>
    </xf>
    <xf numFmtId="0" fontId="18" fillId="0" borderId="13" xfId="0" applyFont="1" applyBorder="1" applyAlignment="1">
      <alignment horizontal="center" vertical="top"/>
    </xf>
    <xf numFmtId="0" fontId="18" fillId="0" borderId="2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44" fontId="6" fillId="5" borderId="21" xfId="1" applyFont="1" applyFill="1" applyBorder="1" applyAlignment="1">
      <alignment horizontal="center" vertical="center"/>
    </xf>
    <xf numFmtId="44" fontId="6" fillId="5" borderId="23" xfId="1" applyFont="1" applyFill="1" applyBorder="1" applyAlignment="1">
      <alignment horizontal="center" vertical="center"/>
    </xf>
    <xf numFmtId="44" fontId="6" fillId="3" borderId="21" xfId="0" applyNumberFormat="1" applyFont="1" applyFill="1" applyBorder="1" applyAlignment="1">
      <alignment horizontal="center" vertical="center"/>
    </xf>
    <xf numFmtId="44" fontId="6" fillId="3" borderId="23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5" fillId="0" borderId="8" xfId="0" applyFont="1" applyBorder="1" applyAlignment="1">
      <alignment horizontal="center"/>
    </xf>
    <xf numFmtId="44" fontId="5" fillId="0" borderId="8" xfId="1" applyFont="1" applyFill="1" applyBorder="1" applyAlignment="1">
      <alignment horizontal="center"/>
    </xf>
    <xf numFmtId="0" fontId="17" fillId="0" borderId="2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8" fillId="4" borderId="5" xfId="0" applyFont="1" applyFill="1" applyBorder="1" applyAlignment="1">
      <alignment horizontal="center"/>
    </xf>
    <xf numFmtId="0" fontId="0" fillId="0" borderId="2" xfId="0" applyBorder="1"/>
    <xf numFmtId="0" fontId="0" fillId="0" borderId="0" xfId="0"/>
    <xf numFmtId="0" fontId="0" fillId="0" borderId="13" xfId="0" applyBorder="1"/>
    <xf numFmtId="0" fontId="15" fillId="4" borderId="30" xfId="0" applyFont="1" applyFill="1" applyBorder="1" applyAlignment="1">
      <alignment horizontal="center" vertical="center"/>
    </xf>
    <xf numFmtId="0" fontId="15" fillId="4" borderId="31" xfId="0" applyFont="1" applyFill="1" applyBorder="1" applyAlignment="1">
      <alignment horizontal="center" vertical="center"/>
    </xf>
    <xf numFmtId="0" fontId="15" fillId="4" borderId="32" xfId="0" applyFont="1" applyFill="1" applyBorder="1" applyAlignment="1">
      <alignment horizontal="center" vertical="center"/>
    </xf>
    <xf numFmtId="0" fontId="14" fillId="3" borderId="16" xfId="0" applyFont="1" applyFill="1" applyBorder="1" applyAlignment="1">
      <alignment vertical="center" wrapText="1"/>
    </xf>
    <xf numFmtId="0" fontId="14" fillId="3" borderId="6" xfId="0" applyFont="1" applyFill="1" applyBorder="1" applyAlignment="1">
      <alignment vertical="center" wrapText="1"/>
    </xf>
    <xf numFmtId="0" fontId="3" fillId="3" borderId="14" xfId="0" applyFont="1" applyFill="1" applyBorder="1" applyAlignment="1">
      <alignment vertical="center"/>
    </xf>
    <xf numFmtId="0" fontId="3" fillId="3" borderId="7" xfId="0" applyFont="1" applyFill="1" applyBorder="1" applyAlignment="1">
      <alignment vertical="center"/>
    </xf>
    <xf numFmtId="0" fontId="14" fillId="3" borderId="6" xfId="0" applyFont="1" applyFill="1" applyBorder="1" applyAlignment="1">
      <alignment horizontal="right" vertical="center"/>
    </xf>
    <xf numFmtId="0" fontId="14" fillId="3" borderId="17" xfId="0" applyFont="1" applyFill="1" applyBorder="1" applyAlignment="1">
      <alignment horizontal="right" vertical="center"/>
    </xf>
    <xf numFmtId="0" fontId="3" fillId="3" borderId="0" xfId="0" applyFont="1" applyFill="1" applyAlignment="1">
      <alignment horizontal="right" vertical="center"/>
    </xf>
    <xf numFmtId="0" fontId="3" fillId="3" borderId="13" xfId="0" applyFont="1" applyFill="1" applyBorder="1" applyAlignment="1">
      <alignment horizontal="right" vertical="center"/>
    </xf>
    <xf numFmtId="0" fontId="14" fillId="3" borderId="2" xfId="0" applyFont="1" applyFill="1" applyBorder="1" applyAlignment="1">
      <alignment horizontal="left" vertical="center"/>
    </xf>
    <xf numFmtId="0" fontId="14" fillId="3" borderId="0" xfId="0" applyFont="1" applyFill="1" applyAlignment="1">
      <alignment horizontal="left" vertical="center"/>
    </xf>
    <xf numFmtId="0" fontId="2" fillId="3" borderId="21" xfId="0" applyFont="1" applyFill="1" applyBorder="1" applyAlignment="1">
      <alignment vertical="center"/>
    </xf>
    <xf numFmtId="0" fontId="2" fillId="3" borderId="22" xfId="0" applyFont="1" applyFill="1" applyBorder="1" applyAlignment="1">
      <alignment vertical="center"/>
    </xf>
    <xf numFmtId="0" fontId="2" fillId="3" borderId="23" xfId="0" applyFont="1" applyFill="1" applyBorder="1" applyAlignment="1">
      <alignment vertical="center"/>
    </xf>
    <xf numFmtId="0" fontId="4" fillId="4" borderId="25" xfId="0" applyFont="1" applyFill="1" applyBorder="1" applyAlignment="1">
      <alignment horizontal="center" vertical="center"/>
    </xf>
    <xf numFmtId="0" fontId="4" fillId="4" borderId="27" xfId="0" applyFont="1" applyFill="1" applyBorder="1" applyAlignment="1">
      <alignment horizontal="center" vertical="center"/>
    </xf>
    <xf numFmtId="0" fontId="4" fillId="4" borderId="20" xfId="0" applyFont="1" applyFill="1" applyBorder="1" applyAlignment="1">
      <alignment horizontal="center" vertical="center" wrapText="1"/>
    </xf>
    <xf numFmtId="0" fontId="4" fillId="4" borderId="35" xfId="0" applyFont="1" applyFill="1" applyBorder="1" applyAlignment="1">
      <alignment horizontal="center" vertical="center" wrapText="1"/>
    </xf>
    <xf numFmtId="0" fontId="4" fillId="4" borderId="25" xfId="0" applyFont="1" applyFill="1" applyBorder="1" applyAlignment="1">
      <alignment horizontal="center" vertical="center" wrapText="1"/>
    </xf>
    <xf numFmtId="0" fontId="4" fillId="4" borderId="27" xfId="0" applyFont="1" applyFill="1" applyBorder="1" applyAlignment="1">
      <alignment horizontal="center" vertical="center" wrapText="1"/>
    </xf>
    <xf numFmtId="0" fontId="4" fillId="4" borderId="26" xfId="0" applyFont="1" applyFill="1" applyBorder="1" applyAlignment="1">
      <alignment horizontal="center" vertical="center"/>
    </xf>
    <xf numFmtId="0" fontId="4" fillId="4" borderId="28" xfId="0" applyFont="1" applyFill="1" applyBorder="1" applyAlignment="1">
      <alignment horizontal="center" vertical="center"/>
    </xf>
    <xf numFmtId="0" fontId="4" fillId="4" borderId="29" xfId="0" applyFont="1" applyFill="1" applyBorder="1" applyAlignment="1">
      <alignment horizontal="center" vertical="center"/>
    </xf>
    <xf numFmtId="0" fontId="18" fillId="0" borderId="33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34" xfId="0" applyFont="1" applyBorder="1" applyAlignment="1">
      <alignment horizontal="center" vertical="center"/>
    </xf>
    <xf numFmtId="0" fontId="3" fillId="3" borderId="6" xfId="0" applyFont="1" applyFill="1" applyBorder="1" applyAlignment="1">
      <alignment horizontal="right" vertical="center"/>
    </xf>
    <xf numFmtId="0" fontId="3" fillId="3" borderId="17" xfId="0" applyFont="1" applyFill="1" applyBorder="1" applyAlignment="1">
      <alignment horizontal="right" vertical="center"/>
    </xf>
    <xf numFmtId="0" fontId="6" fillId="3" borderId="16" xfId="0" applyFont="1" applyFill="1" applyBorder="1" applyAlignment="1">
      <alignment horizontal="left" vertical="center" wrapText="1"/>
    </xf>
    <xf numFmtId="0" fontId="6" fillId="3" borderId="6" xfId="0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left" vertical="center"/>
    </xf>
    <xf numFmtId="0" fontId="6" fillId="3" borderId="0" xfId="0" applyFont="1" applyFill="1" applyAlignment="1">
      <alignment horizontal="left" vertical="center"/>
    </xf>
    <xf numFmtId="0" fontId="6" fillId="3" borderId="14" xfId="0" applyFont="1" applyFill="1" applyBorder="1" applyAlignment="1">
      <alignment horizontal="left" vertical="center"/>
    </xf>
    <xf numFmtId="0" fontId="6" fillId="3" borderId="7" xfId="0" applyFont="1" applyFill="1" applyBorder="1" applyAlignment="1">
      <alignment horizontal="left" vertic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8" fillId="4" borderId="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10" fontId="6" fillId="3" borderId="1" xfId="3" applyNumberFormat="1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right" vertical="center"/>
    </xf>
    <xf numFmtId="0" fontId="3" fillId="3" borderId="15" xfId="0" applyFont="1" applyFill="1" applyBorder="1" applyAlignment="1">
      <alignment horizontal="right" vertical="center"/>
    </xf>
    <xf numFmtId="0" fontId="14" fillId="3" borderId="16" xfId="0" applyFont="1" applyFill="1" applyBorder="1" applyAlignment="1">
      <alignment horizontal="left" vertical="center"/>
    </xf>
    <xf numFmtId="0" fontId="14" fillId="3" borderId="6" xfId="0" applyFont="1" applyFill="1" applyBorder="1" applyAlignment="1">
      <alignment horizontal="left" vertical="center"/>
    </xf>
    <xf numFmtId="0" fontId="14" fillId="3" borderId="2" xfId="0" applyFont="1" applyFill="1" applyBorder="1" applyAlignment="1">
      <alignment horizontal="left" vertical="center" wrapText="1"/>
    </xf>
    <xf numFmtId="0" fontId="14" fillId="3" borderId="0" xfId="0" applyFont="1" applyFill="1" applyAlignment="1">
      <alignment horizontal="left" vertical="center" wrapText="1"/>
    </xf>
    <xf numFmtId="0" fontId="14" fillId="3" borderId="13" xfId="0" applyFont="1" applyFill="1" applyBorder="1" applyAlignment="1">
      <alignment horizontal="left" vertical="center" wrapText="1"/>
    </xf>
    <xf numFmtId="0" fontId="14" fillId="3" borderId="14" xfId="0" applyFont="1" applyFill="1" applyBorder="1" applyAlignment="1">
      <alignment horizontal="left" vertical="center"/>
    </xf>
    <xf numFmtId="0" fontId="14" fillId="3" borderId="7" xfId="0" applyFont="1" applyFill="1" applyBorder="1" applyAlignment="1">
      <alignment horizontal="left" vertical="center"/>
    </xf>
    <xf numFmtId="0" fontId="19" fillId="0" borderId="3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1" fillId="0" borderId="33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21" fillId="0" borderId="34" xfId="0" applyFont="1" applyBorder="1" applyAlignment="1">
      <alignment horizontal="center" vertical="center"/>
    </xf>
    <xf numFmtId="0" fontId="0" fillId="0" borderId="1" xfId="0" applyBorder="1" applyAlignment="1">
      <alignment horizontal="left" wrapText="1"/>
    </xf>
    <xf numFmtId="0" fontId="5" fillId="2" borderId="9" xfId="0" applyFont="1" applyFill="1" applyBorder="1" applyAlignment="1">
      <alignment horizontal="left" vertical="center" wrapText="1"/>
    </xf>
    <xf numFmtId="0" fontId="5" fillId="2" borderId="10" xfId="0" applyFont="1" applyFill="1" applyBorder="1" applyAlignment="1">
      <alignment horizontal="left" vertical="center" wrapText="1"/>
    </xf>
    <xf numFmtId="0" fontId="5" fillId="2" borderId="11" xfId="0" applyFont="1" applyFill="1" applyBorder="1" applyAlignment="1">
      <alignment horizontal="left" vertical="center" wrapText="1"/>
    </xf>
    <xf numFmtId="0" fontId="5" fillId="2" borderId="9" xfId="0" applyFont="1" applyFill="1" applyBorder="1" applyAlignment="1">
      <alignment horizontal="left" vertical="center"/>
    </xf>
    <xf numFmtId="0" fontId="5" fillId="2" borderId="10" xfId="0" applyFont="1" applyFill="1" applyBorder="1" applyAlignment="1">
      <alignment horizontal="left" vertical="center"/>
    </xf>
    <xf numFmtId="0" fontId="5" fillId="2" borderId="11" xfId="0" applyFont="1" applyFill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0" fillId="0" borderId="9" xfId="0" applyBorder="1" applyAlignment="1">
      <alignment horizontal="left" wrapText="1"/>
    </xf>
    <xf numFmtId="0" fontId="0" fillId="0" borderId="10" xfId="0" applyBorder="1" applyAlignment="1">
      <alignment horizontal="left" wrapText="1"/>
    </xf>
    <xf numFmtId="0" fontId="0" fillId="0" borderId="11" xfId="0" applyBorder="1" applyAlignment="1">
      <alignment horizontal="left" wrapText="1"/>
    </xf>
    <xf numFmtId="0" fontId="4" fillId="4" borderId="9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8" fillId="4" borderId="18" xfId="0" applyFont="1" applyFill="1" applyBorder="1" applyAlignment="1">
      <alignment horizontal="center" vertical="center"/>
    </xf>
    <xf numFmtId="0" fontId="8" fillId="4" borderId="19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left" vertical="center"/>
    </xf>
    <xf numFmtId="0" fontId="6" fillId="3" borderId="6" xfId="0" applyFont="1" applyFill="1" applyBorder="1" applyAlignment="1">
      <alignment horizontal="left" vertical="center"/>
    </xf>
    <xf numFmtId="0" fontId="6" fillId="3" borderId="2" xfId="0" applyFont="1" applyFill="1" applyBorder="1" applyAlignment="1">
      <alignment horizontal="left" vertical="center" wrapText="1"/>
    </xf>
    <xf numFmtId="0" fontId="6" fillId="3" borderId="0" xfId="0" applyFont="1" applyFill="1" applyAlignment="1">
      <alignment horizontal="left" vertical="center" wrapText="1"/>
    </xf>
  </cellXfs>
  <cellStyles count="7">
    <cellStyle name="Moeda" xfId="1" builtinId="4"/>
    <cellStyle name="Moeda 2" xfId="6" xr:uid="{00000000-0005-0000-0000-000001000000}"/>
    <cellStyle name="Normal" xfId="0" builtinId="0"/>
    <cellStyle name="Normal 2" xfId="4" xr:uid="{00000000-0005-0000-0000-000003000000}"/>
    <cellStyle name="Porcentagem" xfId="3" builtinId="5"/>
    <cellStyle name="Porcentagem 2" xfId="5" xr:uid="{00000000-0005-0000-0000-000005000000}"/>
    <cellStyle name="Vírgula 2" xfId="2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66674</xdr:colOff>
      <xdr:row>1</xdr:row>
      <xdr:rowOff>47627</xdr:rowOff>
    </xdr:from>
    <xdr:to>
      <xdr:col>2</xdr:col>
      <xdr:colOff>596347</xdr:colOff>
      <xdr:row>5</xdr:row>
      <xdr:rowOff>115239</xdr:rowOff>
    </xdr:to>
    <xdr:pic>
      <xdr:nvPicPr>
        <xdr:cNvPr id="2" name="Imagem 1" descr="brasaoRodape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17954" r="11558"/>
        <a:stretch>
          <a:fillRect/>
        </a:stretch>
      </xdr:blipFill>
      <xdr:spPr bwMode="auto">
        <a:xfrm>
          <a:off x="174348" y="163584"/>
          <a:ext cx="935521" cy="8544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0</xdr:col>
      <xdr:colOff>92350</xdr:colOff>
      <xdr:row>39</xdr:row>
      <xdr:rowOff>62948</xdr:rowOff>
    </xdr:from>
    <xdr:ext cx="3076576" cy="371476"/>
    <xdr:sp macro="" textlink="">
      <xdr:nvSpPr>
        <xdr:cNvPr id="9" name="CaixaDeTexto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/>
      </xdr:nvSpPr>
      <xdr:spPr>
        <a:xfrm>
          <a:off x="92350" y="9612796"/>
          <a:ext cx="3076576" cy="371476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pt-BR" sz="900"/>
            <a:t>Obs: O valor total presente nesta planilha engloba o valor de, material / matéria prima e BDI.</a:t>
          </a:r>
        </a:p>
      </xdr:txBody>
    </xdr:sp>
    <xdr:clientData/>
  </xdr:oneCellAnchor>
  <xdr:oneCellAnchor>
    <xdr:from>
      <xdr:col>4</xdr:col>
      <xdr:colOff>570810</xdr:colOff>
      <xdr:row>47</xdr:row>
      <xdr:rowOff>79719</xdr:rowOff>
    </xdr:from>
    <xdr:ext cx="2510320" cy="785467"/>
    <xdr:sp macro="" textlink="">
      <xdr:nvSpPr>
        <xdr:cNvPr id="5" name="CaixaDeTexto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2210767" y="10896806"/>
          <a:ext cx="2510320" cy="785467"/>
        </a:xfrm>
        <a:prstGeom prst="rect">
          <a:avLst/>
        </a:prstGeom>
        <a:solidFill>
          <a:schemeClr val="bg1"/>
        </a:solidFill>
        <a:ln cap="rnd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lang="pt-BR" sz="1200" b="1">
              <a:latin typeface="+mn-lt"/>
            </a:rPr>
            <a:t>FÁBIO</a:t>
          </a:r>
          <a:r>
            <a:rPr lang="pt-BR" sz="1200" b="1" baseline="0">
              <a:latin typeface="+mn-lt"/>
            </a:rPr>
            <a:t> HENRIQUE MAZIEIRO GIGLIO</a:t>
          </a:r>
          <a:endParaRPr lang="pt-BR" sz="1200" b="1">
            <a:latin typeface="+mn-lt"/>
          </a:endParaRPr>
        </a:p>
        <a:p>
          <a:pPr algn="ctr"/>
          <a:r>
            <a:rPr lang="pt-BR" sz="1000"/>
            <a:t>SECRETARIO MUNICIPAL DE ENGENHARIA E INFRAESTRUTURA</a:t>
          </a:r>
          <a:r>
            <a:rPr lang="pt-BR" sz="1000" baseline="0"/>
            <a:t> URBANA</a:t>
          </a:r>
        </a:p>
        <a:p>
          <a:pPr algn="ctr"/>
          <a:r>
            <a:rPr lang="pt-BR" sz="1000" baseline="0"/>
            <a:t>CREA-SP 5062348671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1</xdr:row>
      <xdr:rowOff>28575</xdr:rowOff>
    </xdr:from>
    <xdr:to>
      <xdr:col>2</xdr:col>
      <xdr:colOff>783462</xdr:colOff>
      <xdr:row>5</xdr:row>
      <xdr:rowOff>142875</xdr:rowOff>
    </xdr:to>
    <xdr:pic>
      <xdr:nvPicPr>
        <xdr:cNvPr id="8" name="Imagem 7" descr="brasaoRodape.png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17954" r="11558"/>
        <a:stretch>
          <a:fillRect/>
        </a:stretch>
      </xdr:blipFill>
      <xdr:spPr bwMode="auto">
        <a:xfrm>
          <a:off x="190500" y="133350"/>
          <a:ext cx="1040637" cy="87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6</xdr:col>
      <xdr:colOff>133350</xdr:colOff>
      <xdr:row>23</xdr:row>
      <xdr:rowOff>38100</xdr:rowOff>
    </xdr:from>
    <xdr:ext cx="3260258" cy="785467"/>
    <xdr:sp macro="" textlink="">
      <xdr:nvSpPr>
        <xdr:cNvPr id="4" name="CaixaDeTexto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4467225" y="4410075"/>
          <a:ext cx="3260258" cy="785467"/>
        </a:xfrm>
        <a:prstGeom prst="rect">
          <a:avLst/>
        </a:prstGeom>
        <a:solidFill>
          <a:schemeClr val="bg1"/>
        </a:solidFill>
        <a:ln cap="rnd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lang="pt-BR" sz="1200" b="1">
              <a:latin typeface="Bell MT" pitchFamily="18" charset="0"/>
            </a:rPr>
            <a:t>FÁBIO</a:t>
          </a:r>
          <a:r>
            <a:rPr lang="pt-BR" sz="1200" b="1" baseline="0">
              <a:latin typeface="Bell MT" pitchFamily="18" charset="0"/>
            </a:rPr>
            <a:t> HENRIQUE MAZIEIRO GIGLIO</a:t>
          </a:r>
          <a:endParaRPr lang="pt-BR" sz="1200" b="1">
            <a:latin typeface="Bell MT" pitchFamily="18" charset="0"/>
          </a:endParaRPr>
        </a:p>
        <a:p>
          <a:pPr algn="ctr"/>
          <a:r>
            <a:rPr lang="pt-BR" sz="1000"/>
            <a:t>SECRETARIO MUNICIPAL DE ENGENHARIA E INFRAESTRUTURA</a:t>
          </a:r>
          <a:r>
            <a:rPr lang="pt-BR" sz="1000" baseline="0"/>
            <a:t> URBANA</a:t>
          </a:r>
        </a:p>
        <a:p>
          <a:pPr algn="ctr"/>
          <a:r>
            <a:rPr lang="pt-BR" sz="1000" baseline="0"/>
            <a:t>CREA-SP 5062348671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45555</xdr:colOff>
      <xdr:row>1</xdr:row>
      <xdr:rowOff>33546</xdr:rowOff>
    </xdr:from>
    <xdr:to>
      <xdr:col>2</xdr:col>
      <xdr:colOff>347870</xdr:colOff>
      <xdr:row>5</xdr:row>
      <xdr:rowOff>149087</xdr:rowOff>
    </xdr:to>
    <xdr:pic>
      <xdr:nvPicPr>
        <xdr:cNvPr id="2" name="Imagem 1" descr="brasaoRodape.pn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17954" r="11558"/>
        <a:stretch>
          <a:fillRect/>
        </a:stretch>
      </xdr:blipFill>
      <xdr:spPr bwMode="auto">
        <a:xfrm>
          <a:off x="178077" y="141220"/>
          <a:ext cx="915228" cy="8775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95251</xdr:colOff>
      <xdr:row>1</xdr:row>
      <xdr:rowOff>50111</xdr:rowOff>
    </xdr:from>
    <xdr:to>
      <xdr:col>2</xdr:col>
      <xdr:colOff>417859</xdr:colOff>
      <xdr:row>6</xdr:row>
      <xdr:rowOff>1765</xdr:rowOff>
    </xdr:to>
    <xdr:pic>
      <xdr:nvPicPr>
        <xdr:cNvPr id="4" name="Imagem 3" descr="brasaoRodape.png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17954" r="11558"/>
        <a:stretch>
          <a:fillRect/>
        </a:stretch>
      </xdr:blipFill>
      <xdr:spPr bwMode="auto">
        <a:xfrm>
          <a:off x="228601" y="154886"/>
          <a:ext cx="932208" cy="8544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4</xdr:col>
      <xdr:colOff>91103</xdr:colOff>
      <xdr:row>28</xdr:row>
      <xdr:rowOff>49696</xdr:rowOff>
    </xdr:from>
    <xdr:ext cx="2998305" cy="785467"/>
    <xdr:sp macro="" textlink="">
      <xdr:nvSpPr>
        <xdr:cNvPr id="6" name="CaixaDeTexto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/>
      </xdr:nvSpPr>
      <xdr:spPr>
        <a:xfrm>
          <a:off x="2526190" y="5317435"/>
          <a:ext cx="2998305" cy="785467"/>
        </a:xfrm>
        <a:prstGeom prst="rect">
          <a:avLst/>
        </a:prstGeom>
        <a:solidFill>
          <a:schemeClr val="bg1"/>
        </a:solidFill>
        <a:ln cap="rnd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lang="pt-BR" sz="1200" b="1">
              <a:latin typeface="Bell MT" pitchFamily="18" charset="0"/>
            </a:rPr>
            <a:t>FÁBIO</a:t>
          </a:r>
          <a:r>
            <a:rPr lang="pt-BR" sz="1200" b="1" baseline="0">
              <a:latin typeface="Bell MT" pitchFamily="18" charset="0"/>
            </a:rPr>
            <a:t> HENRIQUE MAZIEIRO GIGLIO</a:t>
          </a:r>
          <a:endParaRPr lang="pt-BR" sz="1200" b="1">
            <a:latin typeface="Bell MT" pitchFamily="18" charset="0"/>
          </a:endParaRPr>
        </a:p>
        <a:p>
          <a:pPr algn="ctr"/>
          <a:r>
            <a:rPr lang="pt-BR" sz="1000"/>
            <a:t>SECRETARIO MUNICIPAL DE ENGENHARIA E INFRAESTRUTURA</a:t>
          </a:r>
          <a:r>
            <a:rPr lang="pt-BR" sz="1000" baseline="0"/>
            <a:t> URBANA</a:t>
          </a:r>
        </a:p>
        <a:p>
          <a:pPr algn="ctr"/>
          <a:r>
            <a:rPr lang="pt-BR" sz="1000" baseline="0"/>
            <a:t>CREA-SP 5062348671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112230</xdr:colOff>
      <xdr:row>1</xdr:row>
      <xdr:rowOff>33546</xdr:rowOff>
    </xdr:from>
    <xdr:to>
      <xdr:col>2</xdr:col>
      <xdr:colOff>500270</xdr:colOff>
      <xdr:row>5</xdr:row>
      <xdr:rowOff>129209</xdr:rowOff>
    </xdr:to>
    <xdr:pic>
      <xdr:nvPicPr>
        <xdr:cNvPr id="5" name="Imagem 4" descr="brasaoRodape.png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17954" r="11558"/>
        <a:stretch>
          <a:fillRect/>
        </a:stretch>
      </xdr:blipFill>
      <xdr:spPr bwMode="auto">
        <a:xfrm>
          <a:off x="207480" y="147846"/>
          <a:ext cx="911915" cy="86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\ENGENHARIA\ESTAGIARIOS\PAULO\PLANILHAS%20DIVERSAS\PLANILHA%20OR&#199;AMENT&#193;RIA%20MODEL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\ENGENHARIA\ESTAGIARIOS\ESTAGIO%20DOCUMENTOS\RUAS%20E%20RECAPEAMENTO\MOC%20030\Planilha%20PRONTA%20MAGR&#195;O%20LICITADO%20EMPRESA%20JTR%20pronto%2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/>
      <sheetData sheetId="1">
        <row r="6">
          <cell r="F6" t="str">
            <v>Mococa/SP</v>
          </cell>
        </row>
        <row r="18">
          <cell r="F18" t="str">
            <v>(SELECIONAR)</v>
          </cell>
        </row>
        <row r="22">
          <cell r="F22" t="str">
            <v>Renan Augusto de Carvalho</v>
          </cell>
        </row>
        <row r="23">
          <cell r="F23" t="str">
            <v>5070103369</v>
          </cell>
        </row>
        <row r="24">
          <cell r="F24" t="str">
            <v>28027230211715651</v>
          </cell>
        </row>
      </sheetData>
      <sheetData sheetId="2"/>
      <sheetData sheetId="3">
        <row r="141">
          <cell r="A141" t="str">
            <v>(SELECIONAR)</v>
          </cell>
        </row>
        <row r="142">
          <cell r="A142" t="str">
            <v>Construção e Reforma de Edifícios</v>
          </cell>
        </row>
        <row r="143">
          <cell r="A143" t="str">
            <v>Construção de Praças Urbanas, Rodovias, Ferrovias e recapeamento e pavimentação de vias urbanas</v>
          </cell>
        </row>
        <row r="144">
          <cell r="A144" t="str">
            <v>Construção de Redes de Abastecimento de Água, Coleta de Esgoto</v>
          </cell>
        </row>
        <row r="145">
          <cell r="A145" t="str">
            <v>Construção e Manutenção de Estações e Redes de Distribuição de Energia Elétrica</v>
          </cell>
        </row>
        <row r="146">
          <cell r="A146" t="str">
            <v>Obras Portuárias, Marítimas e Fluviais</v>
          </cell>
        </row>
        <row r="147">
          <cell r="A147" t="str">
            <v>Fornecimento de Materiais e Equipamentos (aquisição indireta - em conjunto com licitação de obras)</v>
          </cell>
        </row>
        <row r="148">
          <cell r="A148" t="str">
            <v>Fornecimento de Materiais e Equipamentos (aquisição direta)</v>
          </cell>
        </row>
        <row r="149">
          <cell r="A149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>
        <row r="3">
          <cell r="O3">
            <v>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L52"/>
  <sheetViews>
    <sheetView tabSelected="1" topLeftCell="A8" zoomScaleNormal="100" workbookViewId="0">
      <selection activeCell="B15" sqref="B15"/>
    </sheetView>
  </sheetViews>
  <sheetFormatPr defaultRowHeight="15" x14ac:dyDescent="0.25"/>
  <cols>
    <col min="1" max="1" width="1.5703125" customWidth="1"/>
    <col min="2" max="2" width="6.140625" customWidth="1"/>
    <col min="3" max="3" width="9" style="11" customWidth="1"/>
    <col min="4" max="4" width="8" customWidth="1"/>
    <col min="5" max="5" width="58.42578125" customWidth="1"/>
    <col min="6" max="6" width="6.42578125" customWidth="1"/>
    <col min="7" max="7" width="13.28515625" customWidth="1"/>
    <col min="8" max="8" width="11.5703125" customWidth="1"/>
    <col min="9" max="9" width="14.7109375" customWidth="1"/>
    <col min="11" max="11" width="24.28515625" customWidth="1"/>
  </cols>
  <sheetData>
    <row r="1" spans="2:11" ht="9" customHeight="1" x14ac:dyDescent="0.25"/>
    <row r="2" spans="2:11" s="2" customFormat="1" ht="18.75" customHeight="1" x14ac:dyDescent="0.25">
      <c r="B2" s="77" t="s">
        <v>2</v>
      </c>
      <c r="C2" s="78"/>
      <c r="D2" s="78"/>
      <c r="E2" s="78"/>
      <c r="F2" s="78"/>
      <c r="G2" s="78"/>
      <c r="H2" s="78"/>
      <c r="I2" s="79"/>
    </row>
    <row r="3" spans="2:11" ht="15.75" customHeight="1" x14ac:dyDescent="0.25">
      <c r="B3" s="100" t="s">
        <v>49</v>
      </c>
      <c r="C3" s="101"/>
      <c r="D3" s="101"/>
      <c r="E3" s="101"/>
      <c r="F3" s="101"/>
      <c r="G3" s="101"/>
      <c r="H3" s="101"/>
      <c r="I3" s="102"/>
    </row>
    <row r="4" spans="2:11" ht="14.25" customHeight="1" x14ac:dyDescent="0.25">
      <c r="B4" s="83" t="s">
        <v>3</v>
      </c>
      <c r="C4" s="84"/>
      <c r="D4" s="84"/>
      <c r="E4" s="84"/>
      <c r="F4" s="84"/>
      <c r="G4" s="84"/>
      <c r="H4" s="84"/>
      <c r="I4" s="85"/>
    </row>
    <row r="5" spans="2:11" s="1" customFormat="1" ht="12.75" customHeight="1" x14ac:dyDescent="0.25">
      <c r="B5" s="86" t="s">
        <v>5</v>
      </c>
      <c r="C5" s="87"/>
      <c r="D5" s="87"/>
      <c r="E5" s="87"/>
      <c r="F5" s="87"/>
      <c r="G5" s="87"/>
      <c r="H5" s="87"/>
      <c r="I5" s="88"/>
    </row>
    <row r="6" spans="2:11" s="1" customFormat="1" ht="14.25" customHeight="1" thickBot="1" x14ac:dyDescent="0.3">
      <c r="B6" s="89"/>
      <c r="C6" s="90"/>
      <c r="D6" s="90"/>
      <c r="E6" s="90"/>
      <c r="F6" s="90"/>
      <c r="G6" s="90"/>
      <c r="H6" s="90"/>
      <c r="I6" s="91"/>
    </row>
    <row r="7" spans="2:11" ht="10.5" hidden="1" customHeight="1" thickBot="1" x14ac:dyDescent="0.3">
      <c r="B7" s="104"/>
      <c r="C7" s="105"/>
      <c r="D7" s="105"/>
      <c r="E7" s="105"/>
      <c r="F7" s="105"/>
      <c r="G7" s="105"/>
      <c r="H7" s="105"/>
      <c r="I7" s="106"/>
    </row>
    <row r="8" spans="2:11" ht="15" customHeight="1" thickTop="1" thickBot="1" x14ac:dyDescent="0.3">
      <c r="B8" s="107"/>
      <c r="C8" s="108"/>
      <c r="D8" s="108"/>
      <c r="E8" s="108"/>
      <c r="F8" s="108"/>
      <c r="G8" s="108"/>
      <c r="H8" s="108"/>
      <c r="I8" s="109"/>
    </row>
    <row r="9" spans="2:11" ht="17.25" customHeight="1" thickTop="1" x14ac:dyDescent="0.25">
      <c r="B9" s="110" t="s">
        <v>92</v>
      </c>
      <c r="C9" s="111"/>
      <c r="D9" s="111"/>
      <c r="E9" s="111"/>
      <c r="F9" s="34"/>
      <c r="G9" s="114" t="s">
        <v>93</v>
      </c>
      <c r="H9" s="114"/>
      <c r="I9" s="115"/>
    </row>
    <row r="10" spans="2:11" ht="13.5" customHeight="1" x14ac:dyDescent="0.25">
      <c r="B10" s="118" t="s">
        <v>66</v>
      </c>
      <c r="C10" s="119"/>
      <c r="D10" s="119"/>
      <c r="E10" s="119"/>
      <c r="F10" s="119"/>
      <c r="G10" s="116"/>
      <c r="H10" s="116"/>
      <c r="I10" s="117"/>
    </row>
    <row r="11" spans="2:11" ht="15" customHeight="1" thickBot="1" x14ac:dyDescent="0.3">
      <c r="B11" s="112" t="s">
        <v>94</v>
      </c>
      <c r="C11" s="113"/>
      <c r="D11" s="113"/>
      <c r="E11" s="113"/>
      <c r="F11" s="22"/>
      <c r="G11" s="35"/>
      <c r="H11" s="36"/>
      <c r="I11" s="39" t="s">
        <v>58</v>
      </c>
    </row>
    <row r="12" spans="2:11" ht="3" customHeight="1" thickTop="1" x14ac:dyDescent="0.25">
      <c r="B12" s="31"/>
      <c r="I12" s="32"/>
    </row>
    <row r="13" spans="2:11" ht="33" customHeight="1" x14ac:dyDescent="0.25">
      <c r="B13" s="23" t="s">
        <v>8</v>
      </c>
      <c r="C13" s="23" t="s">
        <v>7</v>
      </c>
      <c r="D13" s="23" t="s">
        <v>6</v>
      </c>
      <c r="E13" s="23" t="s">
        <v>0</v>
      </c>
      <c r="F13" s="23" t="s">
        <v>46</v>
      </c>
      <c r="G13" s="23" t="s">
        <v>45</v>
      </c>
      <c r="H13" s="23" t="s">
        <v>47</v>
      </c>
      <c r="I13" s="23" t="s">
        <v>48</v>
      </c>
    </row>
    <row r="14" spans="2:11" ht="3" customHeight="1" x14ac:dyDescent="0.25">
      <c r="B14" s="9"/>
      <c r="C14" s="12"/>
      <c r="D14" s="3"/>
      <c r="E14" s="3"/>
      <c r="F14" s="4"/>
      <c r="G14" s="4"/>
      <c r="H14" s="4"/>
      <c r="I14" s="10"/>
    </row>
    <row r="15" spans="2:11" ht="15.75" customHeight="1" x14ac:dyDescent="0.25">
      <c r="B15" s="38">
        <v>1</v>
      </c>
      <c r="C15" s="103" t="s">
        <v>155</v>
      </c>
      <c r="D15" s="103"/>
      <c r="E15" s="103"/>
      <c r="F15" s="103"/>
      <c r="G15" s="103"/>
      <c r="H15" s="103"/>
      <c r="I15" s="37"/>
    </row>
    <row r="16" spans="2:11" ht="17.25" customHeight="1" x14ac:dyDescent="0.25">
      <c r="B16" s="28" t="s">
        <v>9</v>
      </c>
      <c r="C16" s="6" t="s">
        <v>104</v>
      </c>
      <c r="D16" s="26" t="s">
        <v>60</v>
      </c>
      <c r="E16" s="75" t="s">
        <v>102</v>
      </c>
      <c r="F16" s="27" t="s">
        <v>103</v>
      </c>
      <c r="G16" s="29">
        <v>28.84</v>
      </c>
      <c r="H16" s="60">
        <f>6/30*(40)</f>
        <v>8</v>
      </c>
      <c r="I16" s="29">
        <f>H16*G16</f>
        <v>230.72</v>
      </c>
      <c r="K16" t="s">
        <v>140</v>
      </c>
    </row>
    <row r="17" spans="2:11" ht="24" customHeight="1" x14ac:dyDescent="0.25">
      <c r="B17" s="28" t="s">
        <v>10</v>
      </c>
      <c r="C17" s="6" t="s">
        <v>106</v>
      </c>
      <c r="D17" s="26" t="s">
        <v>60</v>
      </c>
      <c r="E17" s="71" t="s">
        <v>105</v>
      </c>
      <c r="F17" s="27" t="s">
        <v>61</v>
      </c>
      <c r="G17" s="29">
        <v>13.83</v>
      </c>
      <c r="H17" s="60">
        <v>6</v>
      </c>
      <c r="I17" s="29">
        <f t="shared" ref="I17:I25" si="0">H17*G17</f>
        <v>82.98</v>
      </c>
      <c r="K17" t="s">
        <v>141</v>
      </c>
    </row>
    <row r="18" spans="2:11" ht="15.75" customHeight="1" x14ac:dyDescent="0.25">
      <c r="B18" s="28" t="s">
        <v>55</v>
      </c>
      <c r="C18" s="6" t="s">
        <v>81</v>
      </c>
      <c r="D18" s="26" t="s">
        <v>60</v>
      </c>
      <c r="E18" s="71" t="s">
        <v>131</v>
      </c>
      <c r="F18" s="27" t="s">
        <v>61</v>
      </c>
      <c r="G18" s="29">
        <v>4.93</v>
      </c>
      <c r="H18" s="60">
        <v>12</v>
      </c>
      <c r="I18" s="29">
        <f t="shared" si="0"/>
        <v>59.16</v>
      </c>
      <c r="K18" t="s">
        <v>142</v>
      </c>
    </row>
    <row r="19" spans="2:11" ht="24" customHeight="1" x14ac:dyDescent="0.25">
      <c r="B19" s="28" t="s">
        <v>68</v>
      </c>
      <c r="C19" s="6" t="s">
        <v>96</v>
      </c>
      <c r="D19" s="26" t="s">
        <v>60</v>
      </c>
      <c r="E19" s="71" t="s">
        <v>95</v>
      </c>
      <c r="F19" s="27" t="s">
        <v>97</v>
      </c>
      <c r="G19" s="29">
        <v>514.15</v>
      </c>
      <c r="H19" s="60">
        <v>0.28000000000000003</v>
      </c>
      <c r="I19" s="29">
        <f t="shared" si="0"/>
        <v>143.96200000000002</v>
      </c>
    </row>
    <row r="20" spans="2:11" s="4" customFormat="1" ht="16.5" customHeight="1" x14ac:dyDescent="0.25">
      <c r="B20" s="28" t="s">
        <v>69</v>
      </c>
      <c r="C20" s="6" t="s">
        <v>99</v>
      </c>
      <c r="D20" s="26" t="s">
        <v>60</v>
      </c>
      <c r="E20" s="71" t="s">
        <v>98</v>
      </c>
      <c r="F20" s="27" t="s">
        <v>59</v>
      </c>
      <c r="G20" s="29">
        <v>151.19999999999999</v>
      </c>
      <c r="H20" s="60">
        <v>3.8</v>
      </c>
      <c r="I20" s="29">
        <f t="shared" si="0"/>
        <v>574.55999999999995</v>
      </c>
      <c r="K20" s="30"/>
    </row>
    <row r="21" spans="2:11" s="4" customFormat="1" ht="23.25" customHeight="1" x14ac:dyDescent="0.25">
      <c r="B21" s="28" t="s">
        <v>70</v>
      </c>
      <c r="C21" s="6" t="s">
        <v>101</v>
      </c>
      <c r="D21" s="26" t="s">
        <v>60</v>
      </c>
      <c r="E21" s="71" t="s">
        <v>100</v>
      </c>
      <c r="F21" s="27" t="s">
        <v>67</v>
      </c>
      <c r="G21" s="29">
        <v>13.6</v>
      </c>
      <c r="H21" s="60">
        <v>12</v>
      </c>
      <c r="I21" s="29">
        <f t="shared" si="0"/>
        <v>163.19999999999999</v>
      </c>
      <c r="K21" s="30"/>
    </row>
    <row r="22" spans="2:11" s="4" customFormat="1" ht="18" customHeight="1" x14ac:dyDescent="0.25">
      <c r="B22" s="28" t="s">
        <v>71</v>
      </c>
      <c r="C22" s="6" t="s">
        <v>108</v>
      </c>
      <c r="D22" s="26" t="s">
        <v>60</v>
      </c>
      <c r="E22" s="71" t="s">
        <v>107</v>
      </c>
      <c r="F22" s="27" t="s">
        <v>59</v>
      </c>
      <c r="G22" s="29">
        <v>252.88</v>
      </c>
      <c r="H22" s="60">
        <f>12*0.2*2</f>
        <v>4.8000000000000007</v>
      </c>
      <c r="I22" s="29">
        <f t="shared" si="0"/>
        <v>1213.8240000000001</v>
      </c>
      <c r="K22" s="30" t="s">
        <v>143</v>
      </c>
    </row>
    <row r="23" spans="2:11" s="4" customFormat="1" ht="18" customHeight="1" x14ac:dyDescent="0.25">
      <c r="B23" s="28" t="s">
        <v>72</v>
      </c>
      <c r="C23" s="6" t="s">
        <v>110</v>
      </c>
      <c r="D23" s="26" t="s">
        <v>60</v>
      </c>
      <c r="E23" s="71" t="s">
        <v>109</v>
      </c>
      <c r="F23" s="27" t="s">
        <v>59</v>
      </c>
      <c r="G23" s="29">
        <v>9.23</v>
      </c>
      <c r="H23" s="60">
        <f>H22</f>
        <v>4.8000000000000007</v>
      </c>
      <c r="I23" s="29">
        <f t="shared" si="0"/>
        <v>44.304000000000009</v>
      </c>
      <c r="K23" s="30" t="str">
        <f>K22</f>
        <v>12m comprimento * 0,2m altura dfa forma * 2 lados</v>
      </c>
    </row>
    <row r="24" spans="2:11" s="4" customFormat="1" ht="18" customHeight="1" x14ac:dyDescent="0.25">
      <c r="B24" s="28" t="s">
        <v>73</v>
      </c>
      <c r="C24" s="6" t="s">
        <v>111</v>
      </c>
      <c r="D24" s="26" t="s">
        <v>60</v>
      </c>
      <c r="E24" s="73" t="s">
        <v>114</v>
      </c>
      <c r="F24" s="27" t="s">
        <v>112</v>
      </c>
      <c r="G24" s="29">
        <v>10.14</v>
      </c>
      <c r="H24" s="60">
        <f>12*4*0.617</f>
        <v>29.616</v>
      </c>
      <c r="I24" s="29">
        <f t="shared" si="0"/>
        <v>300.30624</v>
      </c>
      <c r="K24" s="30" t="s">
        <v>144</v>
      </c>
    </row>
    <row r="25" spans="2:11" s="4" customFormat="1" ht="18" customHeight="1" x14ac:dyDescent="0.25">
      <c r="B25" s="28" t="s">
        <v>74</v>
      </c>
      <c r="C25" s="6" t="s">
        <v>113</v>
      </c>
      <c r="D25" s="26" t="s">
        <v>60</v>
      </c>
      <c r="E25" s="71" t="s">
        <v>115</v>
      </c>
      <c r="F25" s="27" t="s">
        <v>112</v>
      </c>
      <c r="G25" s="29">
        <v>10.47</v>
      </c>
      <c r="H25" s="60">
        <v>3.84</v>
      </c>
      <c r="I25" s="29">
        <f t="shared" si="0"/>
        <v>40.204799999999999</v>
      </c>
      <c r="K25" s="30" t="s">
        <v>145</v>
      </c>
    </row>
    <row r="26" spans="2:11" s="4" customFormat="1" ht="18" customHeight="1" x14ac:dyDescent="0.25">
      <c r="B26" s="28" t="s">
        <v>75</v>
      </c>
      <c r="C26" s="6" t="s">
        <v>117</v>
      </c>
      <c r="D26" s="26" t="s">
        <v>60</v>
      </c>
      <c r="E26" s="71" t="s">
        <v>116</v>
      </c>
      <c r="F26" s="27" t="s">
        <v>97</v>
      </c>
      <c r="G26" s="29">
        <v>557.20000000000005</v>
      </c>
      <c r="H26" s="60">
        <f>12*0.2*0.15</f>
        <v>0.36000000000000004</v>
      </c>
      <c r="I26" s="29">
        <f t="shared" ref="I26:I39" si="1">H26*G26</f>
        <v>200.59200000000004</v>
      </c>
      <c r="K26" s="30" t="s">
        <v>146</v>
      </c>
    </row>
    <row r="27" spans="2:11" s="4" customFormat="1" ht="18" customHeight="1" x14ac:dyDescent="0.25">
      <c r="B27" s="28" t="s">
        <v>76</v>
      </c>
      <c r="C27" s="6" t="s">
        <v>119</v>
      </c>
      <c r="D27" s="26" t="s">
        <v>60</v>
      </c>
      <c r="E27" s="71" t="s">
        <v>118</v>
      </c>
      <c r="F27" s="27" t="s">
        <v>97</v>
      </c>
      <c r="G27" s="29">
        <v>132.30000000000001</v>
      </c>
      <c r="H27" s="60">
        <f>H26</f>
        <v>0.36000000000000004</v>
      </c>
      <c r="I27" s="29">
        <f t="shared" si="1"/>
        <v>47.628000000000007</v>
      </c>
      <c r="K27" s="30"/>
    </row>
    <row r="28" spans="2:11" s="4" customFormat="1" ht="18" customHeight="1" x14ac:dyDescent="0.25">
      <c r="B28" s="28" t="s">
        <v>77</v>
      </c>
      <c r="C28" s="6" t="s">
        <v>121</v>
      </c>
      <c r="D28" s="26" t="s">
        <v>60</v>
      </c>
      <c r="E28" s="71" t="s">
        <v>120</v>
      </c>
      <c r="F28" s="27" t="s">
        <v>59</v>
      </c>
      <c r="G28" s="29">
        <v>87.33</v>
      </c>
      <c r="H28" s="60">
        <f>10*2+(2*3)</f>
        <v>26</v>
      </c>
      <c r="I28" s="29">
        <f t="shared" si="1"/>
        <v>2270.58</v>
      </c>
      <c r="K28" s="30" t="s">
        <v>147</v>
      </c>
    </row>
    <row r="29" spans="2:11" s="4" customFormat="1" ht="18" customHeight="1" x14ac:dyDescent="0.25">
      <c r="B29" s="28" t="s">
        <v>78</v>
      </c>
      <c r="C29" s="6" t="s">
        <v>123</v>
      </c>
      <c r="D29" s="26" t="s">
        <v>60</v>
      </c>
      <c r="E29" s="76" t="s">
        <v>122</v>
      </c>
      <c r="F29" s="27" t="s">
        <v>59</v>
      </c>
      <c r="G29" s="29">
        <v>7.73</v>
      </c>
      <c r="H29" s="60">
        <v>52</v>
      </c>
      <c r="I29" s="29">
        <f t="shared" si="1"/>
        <v>401.96000000000004</v>
      </c>
      <c r="K29" s="30" t="s">
        <v>148</v>
      </c>
    </row>
    <row r="30" spans="2:11" s="4" customFormat="1" ht="16.5" customHeight="1" x14ac:dyDescent="0.25">
      <c r="B30" s="28" t="s">
        <v>79</v>
      </c>
      <c r="C30" s="6" t="s">
        <v>63</v>
      </c>
      <c r="D30" s="26" t="s">
        <v>60</v>
      </c>
      <c r="E30" s="71" t="s">
        <v>62</v>
      </c>
      <c r="F30" s="27" t="s">
        <v>59</v>
      </c>
      <c r="G30" s="29">
        <v>14.6</v>
      </c>
      <c r="H30" s="60">
        <v>52</v>
      </c>
      <c r="I30" s="29">
        <f t="shared" si="1"/>
        <v>759.19999999999993</v>
      </c>
      <c r="K30" s="30" t="s">
        <v>148</v>
      </c>
    </row>
    <row r="31" spans="2:11" s="4" customFormat="1" ht="15" customHeight="1" x14ac:dyDescent="0.25">
      <c r="B31" s="28" t="s">
        <v>80</v>
      </c>
      <c r="C31" s="6" t="s">
        <v>125</v>
      </c>
      <c r="D31" s="26" t="s">
        <v>60</v>
      </c>
      <c r="E31" s="71" t="s">
        <v>124</v>
      </c>
      <c r="F31" s="27" t="s">
        <v>59</v>
      </c>
      <c r="G31" s="29">
        <v>37.53</v>
      </c>
      <c r="H31" s="60">
        <v>52</v>
      </c>
      <c r="I31" s="29">
        <f t="shared" si="1"/>
        <v>1951.56</v>
      </c>
      <c r="K31" s="30" t="s">
        <v>148</v>
      </c>
    </row>
    <row r="32" spans="2:11" s="4" customFormat="1" ht="16.5" customHeight="1" x14ac:dyDescent="0.25">
      <c r="B32" s="28" t="s">
        <v>83</v>
      </c>
      <c r="C32" s="6" t="s">
        <v>127</v>
      </c>
      <c r="D32" s="26" t="s">
        <v>60</v>
      </c>
      <c r="E32" s="71" t="s">
        <v>126</v>
      </c>
      <c r="F32" s="27" t="s">
        <v>61</v>
      </c>
      <c r="G32" s="29">
        <v>118.66</v>
      </c>
      <c r="H32" s="60">
        <v>12</v>
      </c>
      <c r="I32" s="29">
        <f t="shared" si="1"/>
        <v>1423.92</v>
      </c>
      <c r="K32" s="30" t="s">
        <v>149</v>
      </c>
    </row>
    <row r="33" spans="2:12" s="4" customFormat="1" ht="24.75" customHeight="1" x14ac:dyDescent="0.25">
      <c r="B33" s="28" t="s">
        <v>84</v>
      </c>
      <c r="C33" s="6" t="s">
        <v>64</v>
      </c>
      <c r="D33" s="74" t="s">
        <v>65</v>
      </c>
      <c r="E33" s="71" t="s">
        <v>128</v>
      </c>
      <c r="F33" s="27" t="s">
        <v>61</v>
      </c>
      <c r="G33" s="29">
        <v>15.52</v>
      </c>
      <c r="H33" s="60">
        <v>12</v>
      </c>
      <c r="I33" s="29">
        <f t="shared" si="1"/>
        <v>186.24</v>
      </c>
      <c r="K33" s="30" t="s">
        <v>149</v>
      </c>
    </row>
    <row r="34" spans="2:12" s="4" customFormat="1" ht="27.75" customHeight="1" x14ac:dyDescent="0.25">
      <c r="B34" s="28" t="s">
        <v>85</v>
      </c>
      <c r="C34" s="6" t="s">
        <v>90</v>
      </c>
      <c r="D34" s="26" t="s">
        <v>60</v>
      </c>
      <c r="E34" s="71" t="s">
        <v>91</v>
      </c>
      <c r="F34" s="27" t="s">
        <v>67</v>
      </c>
      <c r="G34" s="29">
        <v>93.13</v>
      </c>
      <c r="H34" s="60">
        <v>2</v>
      </c>
      <c r="I34" s="29">
        <f t="shared" si="1"/>
        <v>186.26</v>
      </c>
      <c r="K34" s="30" t="s">
        <v>150</v>
      </c>
    </row>
    <row r="35" spans="2:12" s="4" customFormat="1" ht="15" customHeight="1" x14ac:dyDescent="0.25">
      <c r="B35" s="28" t="s">
        <v>86</v>
      </c>
      <c r="C35" s="6" t="s">
        <v>82</v>
      </c>
      <c r="D35" s="26" t="s">
        <v>60</v>
      </c>
      <c r="E35" s="71" t="s">
        <v>132</v>
      </c>
      <c r="F35" s="27" t="s">
        <v>61</v>
      </c>
      <c r="G35" s="29">
        <v>3.66</v>
      </c>
      <c r="H35" s="60">
        <v>50</v>
      </c>
      <c r="I35" s="29">
        <f t="shared" si="1"/>
        <v>183</v>
      </c>
      <c r="K35" s="30"/>
    </row>
    <row r="36" spans="2:12" s="4" customFormat="1" ht="15" customHeight="1" x14ac:dyDescent="0.25">
      <c r="B36" s="28" t="s">
        <v>87</v>
      </c>
      <c r="C36" s="6" t="s">
        <v>130</v>
      </c>
      <c r="D36" s="26" t="s">
        <v>60</v>
      </c>
      <c r="E36" s="71" t="s">
        <v>129</v>
      </c>
      <c r="F36" s="27" t="s">
        <v>67</v>
      </c>
      <c r="G36" s="29">
        <v>51.98</v>
      </c>
      <c r="H36" s="60">
        <v>2</v>
      </c>
      <c r="I36" s="29">
        <f t="shared" si="1"/>
        <v>103.96</v>
      </c>
      <c r="K36" s="30"/>
    </row>
    <row r="37" spans="2:12" s="4" customFormat="1" ht="24" customHeight="1" x14ac:dyDescent="0.25">
      <c r="B37" s="28" t="s">
        <v>88</v>
      </c>
      <c r="C37" s="6">
        <v>1</v>
      </c>
      <c r="D37" s="26" t="s">
        <v>64</v>
      </c>
      <c r="E37" s="71" t="s">
        <v>133</v>
      </c>
      <c r="F37" s="27" t="s">
        <v>67</v>
      </c>
      <c r="G37" s="29">
        <v>209.94</v>
      </c>
      <c r="H37" s="60">
        <v>4</v>
      </c>
      <c r="I37" s="29">
        <f t="shared" si="1"/>
        <v>839.76</v>
      </c>
      <c r="K37" s="30" t="s">
        <v>151</v>
      </c>
      <c r="L37" s="4">
        <f>(249.9+158.92+221)/3</f>
        <v>209.93999999999997</v>
      </c>
    </row>
    <row r="38" spans="2:12" s="4" customFormat="1" ht="15" customHeight="1" x14ac:dyDescent="0.25">
      <c r="B38" s="28" t="s">
        <v>89</v>
      </c>
      <c r="C38" s="6" t="s">
        <v>134</v>
      </c>
      <c r="D38" s="26" t="s">
        <v>60</v>
      </c>
      <c r="E38" s="71" t="s">
        <v>135</v>
      </c>
      <c r="F38" s="27" t="s">
        <v>67</v>
      </c>
      <c r="G38" s="29">
        <v>226.54</v>
      </c>
      <c r="H38" s="60">
        <v>4</v>
      </c>
      <c r="I38" s="29">
        <f t="shared" si="1"/>
        <v>906.16</v>
      </c>
      <c r="K38" s="30" t="s">
        <v>151</v>
      </c>
    </row>
    <row r="39" spans="2:12" s="4" customFormat="1" ht="15" customHeight="1" x14ac:dyDescent="0.25">
      <c r="B39" s="28" t="s">
        <v>152</v>
      </c>
      <c r="C39" s="6" t="s">
        <v>154</v>
      </c>
      <c r="D39" s="26" t="s">
        <v>60</v>
      </c>
      <c r="E39" s="71" t="s">
        <v>153</v>
      </c>
      <c r="F39" s="27" t="s">
        <v>67</v>
      </c>
      <c r="G39" s="29">
        <v>1593.92</v>
      </c>
      <c r="H39" s="60">
        <v>1</v>
      </c>
      <c r="I39" s="29">
        <f t="shared" si="1"/>
        <v>1593.92</v>
      </c>
      <c r="K39" s="30"/>
    </row>
    <row r="40" spans="2:12" ht="6" customHeight="1" thickBot="1" x14ac:dyDescent="0.3">
      <c r="B40" s="2"/>
      <c r="C40" s="2"/>
      <c r="D40" s="2"/>
      <c r="E40" s="2"/>
      <c r="F40" s="5"/>
      <c r="G40" s="5"/>
      <c r="H40" s="7"/>
      <c r="I40" s="8"/>
    </row>
    <row r="41" spans="2:12" ht="12.75" customHeight="1" thickBot="1" x14ac:dyDescent="0.3">
      <c r="B41" s="97"/>
      <c r="C41" s="97"/>
      <c r="D41" s="97"/>
      <c r="E41" s="97"/>
      <c r="F41" s="93" t="s">
        <v>25</v>
      </c>
      <c r="G41" s="94"/>
      <c r="H41" s="95">
        <f>SUM(I16:I39)</f>
        <v>13907.961039999998</v>
      </c>
      <c r="I41" s="96"/>
      <c r="K41" s="13"/>
    </row>
    <row r="42" spans="2:12" ht="5.25" customHeight="1" thickBot="1" x14ac:dyDescent="0.3">
      <c r="B42" s="97"/>
      <c r="C42" s="97"/>
      <c r="D42" s="97"/>
      <c r="E42" s="97"/>
      <c r="F42" s="98"/>
      <c r="G42" s="98"/>
      <c r="H42" s="99"/>
      <c r="I42" s="99"/>
    </row>
    <row r="43" spans="2:12" ht="15.75" customHeight="1" thickBot="1" x14ac:dyDescent="0.3">
      <c r="B43" s="33"/>
      <c r="C43" s="33"/>
      <c r="D43" s="33"/>
      <c r="E43" s="33"/>
      <c r="F43" s="93" t="s">
        <v>56</v>
      </c>
      <c r="G43" s="94"/>
      <c r="H43" s="95">
        <f>H41*20%+(H41)</f>
        <v>16689.553247999997</v>
      </c>
      <c r="I43" s="96"/>
    </row>
    <row r="44" spans="2:12" ht="15" customHeight="1" x14ac:dyDescent="0.3">
      <c r="B44" s="14"/>
      <c r="C44" s="14"/>
      <c r="D44" s="14"/>
      <c r="E44" s="14"/>
    </row>
    <row r="45" spans="2:12" x14ac:dyDescent="0.25">
      <c r="C45"/>
    </row>
    <row r="46" spans="2:12" x14ac:dyDescent="0.25">
      <c r="C46"/>
    </row>
    <row r="47" spans="2:12" x14ac:dyDescent="0.25">
      <c r="E47" s="72"/>
    </row>
    <row r="48" spans="2:12" x14ac:dyDescent="0.25">
      <c r="E48" s="15"/>
    </row>
    <row r="49" spans="5:9" x14ac:dyDescent="0.25">
      <c r="E49" s="15"/>
      <c r="H49" s="92"/>
      <c r="I49" s="92"/>
    </row>
    <row r="52" spans="5:9" ht="15" customHeight="1" x14ac:dyDescent="0.25"/>
  </sheetData>
  <mergeCells count="21">
    <mergeCell ref="C15:H15"/>
    <mergeCell ref="B7:I7"/>
    <mergeCell ref="B8:I8"/>
    <mergeCell ref="B9:E9"/>
    <mergeCell ref="B11:E11"/>
    <mergeCell ref="G9:I9"/>
    <mergeCell ref="G10:I10"/>
    <mergeCell ref="B10:F10"/>
    <mergeCell ref="B2:I2"/>
    <mergeCell ref="B3:I3"/>
    <mergeCell ref="B4:I4"/>
    <mergeCell ref="B5:I5"/>
    <mergeCell ref="B6:I6"/>
    <mergeCell ref="F43:G43"/>
    <mergeCell ref="H43:I43"/>
    <mergeCell ref="H49:I49"/>
    <mergeCell ref="F41:G41"/>
    <mergeCell ref="B41:E42"/>
    <mergeCell ref="H41:I41"/>
    <mergeCell ref="F42:G42"/>
    <mergeCell ref="H42:I42"/>
  </mergeCells>
  <phoneticPr fontId="25" type="noConversion"/>
  <pageMargins left="0.51181102362204722" right="0.51181102362204722" top="0" bottom="0" header="0" footer="0"/>
  <pageSetup paperSize="9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O23"/>
  <sheetViews>
    <sheetView workbookViewId="0">
      <selection activeCell="J32" sqref="A1:J32"/>
    </sheetView>
  </sheetViews>
  <sheetFormatPr defaultRowHeight="15" x14ac:dyDescent="0.25"/>
  <cols>
    <col min="1" max="1" width="1.85546875" customWidth="1"/>
    <col min="2" max="2" width="4.85546875" customWidth="1"/>
    <col min="3" max="3" width="22.85546875" customWidth="1"/>
    <col min="4" max="4" width="14.85546875" customWidth="1"/>
    <col min="5" max="5" width="7.5703125" customWidth="1"/>
    <col min="6" max="6" width="13" customWidth="1"/>
    <col min="7" max="8" width="12.85546875" customWidth="1"/>
    <col min="9" max="9" width="13.42578125" customWidth="1"/>
    <col min="10" max="10" width="13.7109375" customWidth="1"/>
  </cols>
  <sheetData>
    <row r="1" spans="2:15" ht="8.25" customHeight="1" x14ac:dyDescent="0.25"/>
    <row r="2" spans="2:15" ht="15" customHeight="1" x14ac:dyDescent="0.25">
      <c r="B2" s="77" t="s">
        <v>2</v>
      </c>
      <c r="C2" s="78"/>
      <c r="D2" s="78"/>
      <c r="E2" s="78"/>
      <c r="F2" s="78"/>
      <c r="G2" s="78"/>
      <c r="H2" s="78"/>
      <c r="I2" s="78"/>
      <c r="J2" s="79"/>
      <c r="K2" s="17"/>
      <c r="L2" s="17"/>
      <c r="M2" s="17"/>
      <c r="N2" s="17"/>
      <c r="O2" s="17"/>
    </row>
    <row r="3" spans="2:15" ht="15" customHeight="1" x14ac:dyDescent="0.25">
      <c r="B3" s="100" t="s">
        <v>49</v>
      </c>
      <c r="C3" s="101"/>
      <c r="D3" s="101"/>
      <c r="E3" s="101"/>
      <c r="F3" s="101"/>
      <c r="G3" s="101"/>
      <c r="H3" s="101"/>
      <c r="I3" s="101"/>
      <c r="J3" s="102"/>
      <c r="K3" s="17"/>
      <c r="L3" s="17"/>
      <c r="M3" s="17"/>
      <c r="N3" s="17"/>
      <c r="O3" s="17"/>
    </row>
    <row r="4" spans="2:15" ht="15" customHeight="1" x14ac:dyDescent="0.25">
      <c r="B4" s="89" t="s">
        <v>3</v>
      </c>
      <c r="C4" s="90"/>
      <c r="D4" s="90"/>
      <c r="E4" s="90"/>
      <c r="F4" s="90"/>
      <c r="G4" s="90"/>
      <c r="H4" s="90"/>
      <c r="I4" s="90"/>
      <c r="J4" s="91"/>
      <c r="K4" s="17"/>
      <c r="L4" s="17"/>
      <c r="M4" s="17"/>
      <c r="N4" s="17"/>
      <c r="O4" s="17"/>
    </row>
    <row r="5" spans="2:15" ht="15" customHeight="1" x14ac:dyDescent="0.25">
      <c r="B5" s="89" t="s">
        <v>5</v>
      </c>
      <c r="C5" s="90"/>
      <c r="D5" s="90"/>
      <c r="E5" s="90"/>
      <c r="F5" s="90"/>
      <c r="G5" s="90"/>
      <c r="H5" s="90"/>
      <c r="I5" s="90"/>
      <c r="J5" s="91"/>
      <c r="K5" s="17"/>
      <c r="L5" s="17"/>
      <c r="M5" s="17"/>
      <c r="N5" s="17"/>
      <c r="O5" s="17"/>
    </row>
    <row r="6" spans="2:15" ht="15" customHeight="1" thickBot="1" x14ac:dyDescent="0.3">
      <c r="B6" s="132" t="s">
        <v>4</v>
      </c>
      <c r="C6" s="133"/>
      <c r="D6" s="133"/>
      <c r="E6" s="133"/>
      <c r="F6" s="133"/>
      <c r="G6" s="133"/>
      <c r="H6" s="133"/>
      <c r="I6" s="133"/>
      <c r="J6" s="134"/>
      <c r="K6" s="17"/>
      <c r="L6" s="17"/>
      <c r="M6" s="17"/>
      <c r="N6" s="17"/>
      <c r="O6" s="17"/>
    </row>
    <row r="7" spans="2:15" ht="18" customHeight="1" thickTop="1" thickBot="1" x14ac:dyDescent="0.3">
      <c r="B7" s="107" t="s">
        <v>26</v>
      </c>
      <c r="C7" s="108"/>
      <c r="D7" s="108"/>
      <c r="E7" s="108"/>
      <c r="F7" s="108"/>
      <c r="G7" s="108"/>
      <c r="H7" s="108"/>
      <c r="I7" s="108"/>
      <c r="J7" s="109"/>
      <c r="K7" s="17"/>
      <c r="L7" s="17"/>
      <c r="M7" s="17"/>
      <c r="N7" s="17"/>
      <c r="O7" s="17"/>
    </row>
    <row r="8" spans="2:15" ht="21" customHeight="1" thickTop="1" x14ac:dyDescent="0.25">
      <c r="B8" s="137" t="str">
        <f>ORÇAMENTO!B9</f>
        <v>EMPREENDIMENTO : ADAPTAÇÕES ESPAÇO NOVA VIDA</v>
      </c>
      <c r="C8" s="138"/>
      <c r="D8" s="138"/>
      <c r="E8" s="138"/>
      <c r="F8" s="138"/>
      <c r="G8" s="138"/>
      <c r="H8" s="138"/>
      <c r="I8" s="135" t="str">
        <f>ORÇAMENTO!G9</f>
        <v>Mococa, 17 de abril de 2026</v>
      </c>
      <c r="J8" s="136"/>
      <c r="K8" s="17"/>
      <c r="L8" s="17"/>
      <c r="M8" s="17"/>
      <c r="N8" s="17"/>
      <c r="O8" s="17"/>
    </row>
    <row r="9" spans="2:15" ht="15" customHeight="1" x14ac:dyDescent="0.25">
      <c r="B9" s="139" t="str">
        <f>ORÇAMENTO!B10</f>
        <v>LOCAL: Av. Jose Justi, 112 - Jardim Santa Maria, Mococa - SP, 13732-475</v>
      </c>
      <c r="C9" s="140"/>
      <c r="D9" s="140"/>
      <c r="E9" s="140"/>
      <c r="F9" s="140"/>
      <c r="G9" s="140"/>
      <c r="H9" s="140"/>
      <c r="I9" s="116"/>
      <c r="J9" s="117"/>
      <c r="K9" s="17"/>
      <c r="L9" s="17"/>
      <c r="M9" s="17"/>
      <c r="N9" s="17"/>
      <c r="O9" s="17"/>
    </row>
    <row r="10" spans="2:15" ht="15.75" thickBot="1" x14ac:dyDescent="0.3">
      <c r="B10" s="141" t="str">
        <f>ORÇAMENTO!B11</f>
        <v xml:space="preserve">FONTE/DATA BASE: CDHU 200 sem desoneração                                      </v>
      </c>
      <c r="C10" s="142"/>
      <c r="D10" s="142"/>
      <c r="E10" s="142"/>
      <c r="F10" s="142"/>
      <c r="G10" s="142"/>
      <c r="H10" s="142"/>
      <c r="I10" s="35"/>
      <c r="J10" s="40" t="str">
        <f>ORÇAMENTO!I11</f>
        <v>BDI 20,00%</v>
      </c>
      <c r="K10" s="18"/>
      <c r="L10" s="18"/>
      <c r="M10" s="18"/>
      <c r="N10" s="18"/>
      <c r="O10" s="18"/>
    </row>
    <row r="11" spans="2:15" ht="5.25" customHeight="1" thickTop="1" thickBot="1" x14ac:dyDescent="0.3"/>
    <row r="12" spans="2:15" ht="18" customHeight="1" thickBot="1" x14ac:dyDescent="0.3">
      <c r="B12" s="123" t="s">
        <v>8</v>
      </c>
      <c r="C12" s="125" t="s">
        <v>16</v>
      </c>
      <c r="D12" s="127" t="s">
        <v>23</v>
      </c>
      <c r="E12" s="123" t="s">
        <v>17</v>
      </c>
      <c r="F12" s="129" t="s">
        <v>24</v>
      </c>
      <c r="G12" s="130"/>
      <c r="H12" s="130"/>
      <c r="I12" s="130"/>
      <c r="J12" s="131"/>
    </row>
    <row r="13" spans="2:15" ht="12.75" customHeight="1" thickBot="1" x14ac:dyDescent="0.3">
      <c r="B13" s="124"/>
      <c r="C13" s="126"/>
      <c r="D13" s="128"/>
      <c r="E13" s="124"/>
      <c r="F13" s="62" t="s">
        <v>136</v>
      </c>
      <c r="G13" s="62" t="s">
        <v>137</v>
      </c>
      <c r="H13" s="62" t="s">
        <v>138</v>
      </c>
      <c r="I13" s="62" t="s">
        <v>139</v>
      </c>
      <c r="J13" s="24" t="s">
        <v>1</v>
      </c>
    </row>
    <row r="14" spans="2:15" ht="15.75" thickBot="1" x14ac:dyDescent="0.3">
      <c r="B14" s="41">
        <v>1</v>
      </c>
      <c r="C14" s="51" t="str">
        <f>ORÇAMENTO!C15</f>
        <v>ADAPTAÇÕES E REPOSIÇÕES</v>
      </c>
      <c r="D14" s="52">
        <f>ORÇAMENTO!H41</f>
        <v>13907.961039999998</v>
      </c>
      <c r="E14" s="53">
        <f>D14/D15</f>
        <v>1</v>
      </c>
      <c r="F14" s="54">
        <v>0.25</v>
      </c>
      <c r="G14" s="54">
        <v>0.25</v>
      </c>
      <c r="H14" s="54">
        <v>0.25</v>
      </c>
      <c r="I14" s="54">
        <v>0.25</v>
      </c>
      <c r="J14" s="61">
        <f>D14</f>
        <v>13907.961039999998</v>
      </c>
    </row>
    <row r="15" spans="2:15" ht="15.75" thickBot="1" x14ac:dyDescent="0.3">
      <c r="B15" s="120" t="s">
        <v>18</v>
      </c>
      <c r="C15" s="121"/>
      <c r="D15" s="55">
        <f>ORÇAMENTO!H41</f>
        <v>13907.961039999998</v>
      </c>
      <c r="E15" s="56">
        <f>SUM(E14:E14)</f>
        <v>1</v>
      </c>
      <c r="F15" s="63">
        <f>D14/4</f>
        <v>3476.9902599999996</v>
      </c>
      <c r="G15" s="63">
        <f>D14/4</f>
        <v>3476.9902599999996</v>
      </c>
      <c r="H15" s="63">
        <f>D14/4</f>
        <v>3476.9902599999996</v>
      </c>
      <c r="I15" s="63">
        <f>D14/4</f>
        <v>3476.9902599999996</v>
      </c>
      <c r="J15" s="64">
        <f>D15</f>
        <v>13907.961039999998</v>
      </c>
    </row>
    <row r="16" spans="2:15" ht="15.75" thickBot="1" x14ac:dyDescent="0.3">
      <c r="B16" s="120" t="s">
        <v>19</v>
      </c>
      <c r="C16" s="121"/>
      <c r="D16" s="121"/>
      <c r="E16" s="122"/>
      <c r="F16" s="65">
        <f>E14/4</f>
        <v>0.25</v>
      </c>
      <c r="G16" s="65">
        <v>0.25</v>
      </c>
      <c r="H16" s="65">
        <v>0.25</v>
      </c>
      <c r="I16" s="65">
        <v>0.25</v>
      </c>
      <c r="J16" s="66">
        <f>SUM(F16:I16)</f>
        <v>1</v>
      </c>
    </row>
    <row r="17" spans="2:10" ht="15.75" thickBot="1" x14ac:dyDescent="0.3">
      <c r="B17" s="120" t="s">
        <v>20</v>
      </c>
      <c r="C17" s="121"/>
      <c r="D17" s="121"/>
      <c r="E17" s="122"/>
      <c r="F17" s="63">
        <f>F15</f>
        <v>3476.9902599999996</v>
      </c>
      <c r="G17" s="67">
        <f>G15+F17</f>
        <v>6953.9805199999992</v>
      </c>
      <c r="H17" s="63">
        <f t="shared" ref="H17:I17" si="0">H15+G17</f>
        <v>10430.97078</v>
      </c>
      <c r="I17" s="63">
        <f t="shared" si="0"/>
        <v>13907.961039999998</v>
      </c>
      <c r="J17" s="64">
        <f>I17</f>
        <v>13907.961039999998</v>
      </c>
    </row>
    <row r="18" spans="2:10" ht="15.75" thickBot="1" x14ac:dyDescent="0.3">
      <c r="B18" s="120" t="s">
        <v>21</v>
      </c>
      <c r="C18" s="121"/>
      <c r="D18" s="121"/>
      <c r="E18" s="122"/>
      <c r="F18" s="68">
        <f>F16</f>
        <v>0.25</v>
      </c>
      <c r="G18" s="68">
        <f>G16+F18</f>
        <v>0.5</v>
      </c>
      <c r="H18" s="68">
        <f t="shared" ref="H18:I18" si="1">H16+G18</f>
        <v>0.75</v>
      </c>
      <c r="I18" s="68">
        <f t="shared" si="1"/>
        <v>1</v>
      </c>
      <c r="J18" s="69">
        <f>I18</f>
        <v>1</v>
      </c>
    </row>
    <row r="19" spans="2:10" ht="15.75" thickBot="1" x14ac:dyDescent="0.3">
      <c r="B19" s="120" t="s">
        <v>58</v>
      </c>
      <c r="C19" s="121"/>
      <c r="D19" s="121"/>
      <c r="E19" s="122"/>
      <c r="F19" s="70">
        <f>F15*20%</f>
        <v>695.39805200000001</v>
      </c>
      <c r="G19" s="70">
        <f t="shared" ref="G19:I19" si="2">G15*20%</f>
        <v>695.39805200000001</v>
      </c>
      <c r="H19" s="70">
        <f t="shared" si="2"/>
        <v>695.39805200000001</v>
      </c>
      <c r="I19" s="70">
        <f t="shared" si="2"/>
        <v>695.39805200000001</v>
      </c>
      <c r="J19" s="63">
        <f>SUM(F19:I19)</f>
        <v>2781.592208</v>
      </c>
    </row>
    <row r="20" spans="2:10" ht="15.75" thickBot="1" x14ac:dyDescent="0.3">
      <c r="B20" s="120" t="s">
        <v>57</v>
      </c>
      <c r="C20" s="121"/>
      <c r="D20" s="121"/>
      <c r="E20" s="122"/>
      <c r="F20" s="63">
        <f>F17+F19</f>
        <v>4172.3883119999991</v>
      </c>
      <c r="G20" s="63">
        <f t="shared" ref="G20:J20" si="3">G17+G19</f>
        <v>7649.3785719999996</v>
      </c>
      <c r="H20" s="63">
        <f t="shared" si="3"/>
        <v>11126.368832</v>
      </c>
      <c r="I20" s="63">
        <f t="shared" si="3"/>
        <v>14603.359091999999</v>
      </c>
      <c r="J20" s="55">
        <f t="shared" si="3"/>
        <v>16689.553247999997</v>
      </c>
    </row>
    <row r="23" spans="2:10" x14ac:dyDescent="0.25">
      <c r="G23" s="16"/>
      <c r="H23" s="16"/>
      <c r="I23" s="16"/>
      <c r="J23" s="16"/>
    </row>
  </sheetData>
  <mergeCells count="22">
    <mergeCell ref="F12:J12"/>
    <mergeCell ref="B16:E16"/>
    <mergeCell ref="B17:E17"/>
    <mergeCell ref="B2:J2"/>
    <mergeCell ref="B3:J3"/>
    <mergeCell ref="B4:J4"/>
    <mergeCell ref="B5:J5"/>
    <mergeCell ref="B6:J6"/>
    <mergeCell ref="B7:J7"/>
    <mergeCell ref="I8:J8"/>
    <mergeCell ref="I9:J9"/>
    <mergeCell ref="B8:H8"/>
    <mergeCell ref="B9:H9"/>
    <mergeCell ref="B10:H10"/>
    <mergeCell ref="B18:E18"/>
    <mergeCell ref="B19:E19"/>
    <mergeCell ref="B20:E20"/>
    <mergeCell ref="B15:C15"/>
    <mergeCell ref="B12:B13"/>
    <mergeCell ref="C12:C13"/>
    <mergeCell ref="D12:D13"/>
    <mergeCell ref="E12:E13"/>
  </mergeCells>
  <pageMargins left="1.1023622047244095" right="0.51181102362204722" top="0.78740157480314965" bottom="0.78740157480314965" header="0.31496062992125984" footer="0.31496062992125984"/>
  <pageSetup paperSize="9" orientation="landscape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I28"/>
  <sheetViews>
    <sheetView zoomScale="115" zoomScaleNormal="115" workbookViewId="0">
      <selection activeCell="B9" sqref="B9:I9"/>
    </sheetView>
  </sheetViews>
  <sheetFormatPr defaultRowHeight="15" x14ac:dyDescent="0.25"/>
  <cols>
    <col min="1" max="1" width="9" customWidth="1"/>
    <col min="8" max="9" width="9.85546875" bestFit="1" customWidth="1"/>
  </cols>
  <sheetData>
    <row r="1" spans="2:9" ht="8.25" customHeight="1" x14ac:dyDescent="0.25"/>
    <row r="2" spans="2:9" x14ac:dyDescent="0.25">
      <c r="B2" s="161" t="s">
        <v>2</v>
      </c>
      <c r="C2" s="162"/>
      <c r="D2" s="162"/>
      <c r="E2" s="162"/>
      <c r="F2" s="162"/>
      <c r="G2" s="162"/>
      <c r="H2" s="162"/>
      <c r="I2" s="163"/>
    </row>
    <row r="3" spans="2:9" x14ac:dyDescent="0.25">
      <c r="B3" s="164" t="s">
        <v>49</v>
      </c>
      <c r="C3" s="165"/>
      <c r="D3" s="165"/>
      <c r="E3" s="165"/>
      <c r="F3" s="165"/>
      <c r="G3" s="165"/>
      <c r="H3" s="165"/>
      <c r="I3" s="166"/>
    </row>
    <row r="4" spans="2:9" x14ac:dyDescent="0.25">
      <c r="B4" s="167" t="s">
        <v>3</v>
      </c>
      <c r="C4" s="168"/>
      <c r="D4" s="168"/>
      <c r="E4" s="168"/>
      <c r="F4" s="168"/>
      <c r="G4" s="168"/>
      <c r="H4" s="168"/>
      <c r="I4" s="169"/>
    </row>
    <row r="5" spans="2:9" x14ac:dyDescent="0.25">
      <c r="B5" s="167" t="s">
        <v>5</v>
      </c>
      <c r="C5" s="168"/>
      <c r="D5" s="168"/>
      <c r="E5" s="168"/>
      <c r="F5" s="168"/>
      <c r="G5" s="168"/>
      <c r="H5" s="168"/>
      <c r="I5" s="169"/>
    </row>
    <row r="6" spans="2:9" ht="15.75" thickBot="1" x14ac:dyDescent="0.3">
      <c r="B6" s="170" t="s">
        <v>4</v>
      </c>
      <c r="C6" s="171"/>
      <c r="D6" s="171"/>
      <c r="E6" s="171"/>
      <c r="F6" s="171"/>
      <c r="G6" s="171"/>
      <c r="H6" s="171"/>
      <c r="I6" s="172"/>
    </row>
    <row r="7" spans="2:9" ht="17.25" thickTop="1" thickBot="1" x14ac:dyDescent="0.3">
      <c r="B7" s="107" t="s">
        <v>27</v>
      </c>
      <c r="C7" s="108"/>
      <c r="D7" s="108"/>
      <c r="E7" s="108"/>
      <c r="F7" s="108"/>
      <c r="G7" s="108"/>
      <c r="H7" s="108"/>
      <c r="I7" s="109"/>
    </row>
    <row r="8" spans="2:9" ht="13.5" customHeight="1" thickTop="1" x14ac:dyDescent="0.25">
      <c r="B8" s="154" t="str">
        <f>ORÇAMENTO!B9</f>
        <v>EMPREENDIMENTO : ADAPTAÇÕES ESPAÇO NOVA VIDA</v>
      </c>
      <c r="C8" s="155"/>
      <c r="D8" s="155"/>
      <c r="E8" s="155"/>
      <c r="F8" s="155"/>
      <c r="G8" s="135" t="str">
        <f>ORÇAMENTO!G9</f>
        <v>Mococa, 17 de abril de 2026</v>
      </c>
      <c r="H8" s="135"/>
      <c r="I8" s="136"/>
    </row>
    <row r="9" spans="2:9" ht="30.75" customHeight="1" x14ac:dyDescent="0.25">
      <c r="B9" s="156" t="str">
        <f>ORÇAMENTO!B10</f>
        <v>LOCAL: Av. Jose Justi, 112 - Jardim Santa Maria, Mococa - SP, 13732-475</v>
      </c>
      <c r="C9" s="157"/>
      <c r="D9" s="157"/>
      <c r="E9" s="157"/>
      <c r="F9" s="157"/>
      <c r="G9" s="157"/>
      <c r="H9" s="157"/>
      <c r="I9" s="158"/>
    </row>
    <row r="10" spans="2:9" ht="12" customHeight="1" thickBot="1" x14ac:dyDescent="0.3">
      <c r="B10" s="159" t="str">
        <f>ORÇAMENTO!B11</f>
        <v xml:space="preserve">FONTE/DATA BASE: CDHU 200 sem desoneração                                      </v>
      </c>
      <c r="C10" s="160"/>
      <c r="D10" s="160"/>
      <c r="E10" s="160"/>
      <c r="F10" s="160"/>
      <c r="G10" s="152"/>
      <c r="H10" s="152"/>
      <c r="I10" s="153"/>
    </row>
    <row r="11" spans="2:9" ht="3.75" customHeight="1" thickTop="1" x14ac:dyDescent="0.25"/>
    <row r="12" spans="2:9" ht="13.5" customHeight="1" x14ac:dyDescent="0.25">
      <c r="B12" s="25" t="s">
        <v>28</v>
      </c>
      <c r="C12" s="146" t="s">
        <v>0</v>
      </c>
      <c r="D12" s="146"/>
      <c r="E12" s="146"/>
      <c r="F12" s="146"/>
      <c r="G12" s="146"/>
      <c r="H12" s="25" t="s">
        <v>17</v>
      </c>
      <c r="I12" s="25" t="s">
        <v>1</v>
      </c>
    </row>
    <row r="13" spans="2:9" x14ac:dyDescent="0.25">
      <c r="B13" s="19">
        <v>1</v>
      </c>
      <c r="C13" s="147" t="s">
        <v>30</v>
      </c>
      <c r="D13" s="148"/>
      <c r="E13" s="148"/>
      <c r="F13" s="148"/>
      <c r="G13" s="149"/>
      <c r="H13" s="20"/>
      <c r="I13" s="20">
        <v>3.5000000000000003E-2</v>
      </c>
    </row>
    <row r="14" spans="2:9" x14ac:dyDescent="0.25">
      <c r="B14" s="19">
        <v>2</v>
      </c>
      <c r="C14" s="147" t="s">
        <v>31</v>
      </c>
      <c r="D14" s="148"/>
      <c r="E14" s="148"/>
      <c r="F14" s="148"/>
      <c r="G14" s="149"/>
      <c r="H14" s="20"/>
      <c r="I14" s="20">
        <f>H15+H16+H17</f>
        <v>7.3999999999999996E-2</v>
      </c>
    </row>
    <row r="15" spans="2:9" x14ac:dyDescent="0.25">
      <c r="B15" s="6" t="s">
        <v>12</v>
      </c>
      <c r="C15" s="143" t="s">
        <v>22</v>
      </c>
      <c r="D15" s="144"/>
      <c r="E15" s="144"/>
      <c r="F15" s="144"/>
      <c r="G15" s="145"/>
      <c r="H15" s="21">
        <v>0.03</v>
      </c>
      <c r="I15" s="21"/>
    </row>
    <row r="16" spans="2:9" x14ac:dyDescent="0.25">
      <c r="B16" s="6" t="s">
        <v>13</v>
      </c>
      <c r="C16" s="143" t="s">
        <v>32</v>
      </c>
      <c r="D16" s="144"/>
      <c r="E16" s="144"/>
      <c r="F16" s="144"/>
      <c r="G16" s="145"/>
      <c r="H16" s="21">
        <v>8.0000000000000002E-3</v>
      </c>
      <c r="I16" s="21"/>
    </row>
    <row r="17" spans="2:9" x14ac:dyDescent="0.25">
      <c r="B17" s="6" t="s">
        <v>15</v>
      </c>
      <c r="C17" s="143" t="s">
        <v>33</v>
      </c>
      <c r="D17" s="144"/>
      <c r="E17" s="144"/>
      <c r="F17" s="144"/>
      <c r="G17" s="145"/>
      <c r="H17" s="21">
        <v>3.5999999999999997E-2</v>
      </c>
      <c r="I17" s="21"/>
    </row>
    <row r="18" spans="2:9" x14ac:dyDescent="0.25">
      <c r="B18" s="19">
        <v>3</v>
      </c>
      <c r="C18" s="147" t="s">
        <v>34</v>
      </c>
      <c r="D18" s="148"/>
      <c r="E18" s="148"/>
      <c r="F18" s="148"/>
      <c r="G18" s="149"/>
      <c r="H18" s="20"/>
      <c r="I18" s="20">
        <f>H19+H20+H21</f>
        <v>2.0999999999999998E-2</v>
      </c>
    </row>
    <row r="19" spans="2:9" x14ac:dyDescent="0.25">
      <c r="B19" s="6" t="s">
        <v>11</v>
      </c>
      <c r="C19" s="143" t="s">
        <v>35</v>
      </c>
      <c r="D19" s="144"/>
      <c r="E19" s="144"/>
      <c r="F19" s="144"/>
      <c r="G19" s="145"/>
      <c r="H19" s="21">
        <v>6.0000000000000001E-3</v>
      </c>
      <c r="I19" s="21"/>
    </row>
    <row r="20" spans="2:9" x14ac:dyDescent="0.25">
      <c r="B20" s="6" t="s">
        <v>14</v>
      </c>
      <c r="C20" s="143" t="s">
        <v>36</v>
      </c>
      <c r="D20" s="144"/>
      <c r="E20" s="144"/>
      <c r="F20" s="144"/>
      <c r="G20" s="145"/>
      <c r="H20" s="21">
        <v>8.9999999999999993E-3</v>
      </c>
      <c r="I20" s="21"/>
    </row>
    <row r="21" spans="2:9" x14ac:dyDescent="0.25">
      <c r="B21" s="6" t="s">
        <v>29</v>
      </c>
      <c r="C21" s="143" t="s">
        <v>37</v>
      </c>
      <c r="D21" s="144"/>
      <c r="E21" s="144"/>
      <c r="F21" s="144"/>
      <c r="G21" s="145"/>
      <c r="H21" s="21">
        <v>6.0000000000000001E-3</v>
      </c>
      <c r="I21" s="21"/>
    </row>
    <row r="22" spans="2:9" x14ac:dyDescent="0.25">
      <c r="B22" s="19">
        <v>4</v>
      </c>
      <c r="C22" s="147" t="s">
        <v>38</v>
      </c>
      <c r="D22" s="148"/>
      <c r="E22" s="148"/>
      <c r="F22" s="148"/>
      <c r="G22" s="149"/>
      <c r="H22" s="20"/>
      <c r="I22" s="20">
        <v>0.02</v>
      </c>
    </row>
    <row r="23" spans="2:9" x14ac:dyDescent="0.25">
      <c r="B23" s="19">
        <v>5</v>
      </c>
      <c r="C23" s="147" t="s">
        <v>39</v>
      </c>
      <c r="D23" s="148"/>
      <c r="E23" s="148"/>
      <c r="F23" s="148"/>
      <c r="G23" s="149"/>
      <c r="H23" s="20"/>
      <c r="I23" s="20">
        <v>0.05</v>
      </c>
    </row>
    <row r="24" spans="2:9" x14ac:dyDescent="0.25">
      <c r="F24" s="150" t="s">
        <v>40</v>
      </c>
      <c r="G24" s="150"/>
      <c r="H24" s="151">
        <f>I23+I22+I18+I14+I13</f>
        <v>0.19999999999999998</v>
      </c>
      <c r="I24" s="151"/>
    </row>
    <row r="28" spans="2:9" x14ac:dyDescent="0.25">
      <c r="E28" s="16"/>
      <c r="F28" s="16"/>
      <c r="G28" s="16"/>
      <c r="H28" s="16"/>
      <c r="I28" s="16"/>
    </row>
  </sheetData>
  <mergeCells count="25">
    <mergeCell ref="B2:I2"/>
    <mergeCell ref="B3:I3"/>
    <mergeCell ref="B4:I4"/>
    <mergeCell ref="B5:I5"/>
    <mergeCell ref="B6:I6"/>
    <mergeCell ref="G8:I8"/>
    <mergeCell ref="G10:I10"/>
    <mergeCell ref="B8:F8"/>
    <mergeCell ref="B7:I7"/>
    <mergeCell ref="B9:I9"/>
    <mergeCell ref="B10:F10"/>
    <mergeCell ref="F24:G24"/>
    <mergeCell ref="H24:I24"/>
    <mergeCell ref="C18:G18"/>
    <mergeCell ref="C19:G19"/>
    <mergeCell ref="C20:G20"/>
    <mergeCell ref="C21:G21"/>
    <mergeCell ref="C22:G22"/>
    <mergeCell ref="C23:G23"/>
    <mergeCell ref="C17:G17"/>
    <mergeCell ref="C12:G12"/>
    <mergeCell ref="C13:G13"/>
    <mergeCell ref="C14:G14"/>
    <mergeCell ref="C15:G15"/>
    <mergeCell ref="C16:G16"/>
  </mergeCells>
  <pageMargins left="0.511811024" right="0.511811024" top="0.78740157499999996" bottom="0.78740157499999996" header="0.31496062000000002" footer="0.31496062000000002"/>
  <pageSetup paperSize="9" orientation="portrait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I36"/>
  <sheetViews>
    <sheetView zoomScaleNormal="100" workbookViewId="0">
      <selection activeCell="C25" sqref="C25:E25"/>
    </sheetView>
  </sheetViews>
  <sheetFormatPr defaultRowHeight="15" x14ac:dyDescent="0.25"/>
  <cols>
    <col min="1" max="1" width="1.42578125" customWidth="1"/>
    <col min="2" max="2" width="7.85546875" customWidth="1"/>
    <col min="3" max="3" width="15.42578125" customWidth="1"/>
    <col min="4" max="4" width="33.85546875" customWidth="1"/>
    <col min="5" max="5" width="21.85546875" customWidth="1"/>
    <col min="6" max="6" width="12.140625" customWidth="1"/>
    <col min="7" max="7" width="10.5703125" customWidth="1"/>
    <col min="8" max="8" width="11.140625" customWidth="1"/>
    <col min="9" max="9" width="17.7109375" customWidth="1"/>
  </cols>
  <sheetData>
    <row r="1" spans="2:9" ht="9" customHeight="1" x14ac:dyDescent="0.25"/>
    <row r="2" spans="2:9" ht="15.75" x14ac:dyDescent="0.25">
      <c r="B2" s="77" t="s">
        <v>2</v>
      </c>
      <c r="C2" s="78"/>
      <c r="D2" s="78"/>
      <c r="E2" s="78"/>
      <c r="F2" s="78"/>
      <c r="G2" s="78"/>
      <c r="H2" s="78"/>
      <c r="I2" s="79"/>
    </row>
    <row r="3" spans="2:9" x14ac:dyDescent="0.25">
      <c r="B3" s="80" t="s">
        <v>49</v>
      </c>
      <c r="C3" s="81"/>
      <c r="D3" s="81"/>
      <c r="E3" s="81"/>
      <c r="F3" s="81"/>
      <c r="G3" s="81"/>
      <c r="H3" s="81"/>
      <c r="I3" s="82"/>
    </row>
    <row r="4" spans="2:9" x14ac:dyDescent="0.25">
      <c r="B4" s="167" t="s">
        <v>3</v>
      </c>
      <c r="C4" s="168"/>
      <c r="D4" s="168"/>
      <c r="E4" s="168"/>
      <c r="F4" s="168"/>
      <c r="G4" s="168"/>
      <c r="H4" s="168"/>
      <c r="I4" s="169"/>
    </row>
    <row r="5" spans="2:9" x14ac:dyDescent="0.25">
      <c r="B5" s="167" t="s">
        <v>5</v>
      </c>
      <c r="C5" s="168"/>
      <c r="D5" s="168"/>
      <c r="E5" s="168"/>
      <c r="F5" s="168"/>
      <c r="G5" s="168"/>
      <c r="H5" s="168"/>
      <c r="I5" s="169"/>
    </row>
    <row r="6" spans="2:9" ht="15.75" thickBot="1" x14ac:dyDescent="0.3">
      <c r="B6" s="170" t="s">
        <v>4</v>
      </c>
      <c r="C6" s="171"/>
      <c r="D6" s="171"/>
      <c r="E6" s="171"/>
      <c r="F6" s="171"/>
      <c r="G6" s="171"/>
      <c r="H6" s="171"/>
      <c r="I6" s="172"/>
    </row>
    <row r="7" spans="2:9" ht="17.25" thickTop="1" thickBot="1" x14ac:dyDescent="0.3">
      <c r="B7" s="107" t="s">
        <v>44</v>
      </c>
      <c r="C7" s="108"/>
      <c r="D7" s="108"/>
      <c r="E7" s="108"/>
      <c r="F7" s="108"/>
      <c r="G7" s="108"/>
      <c r="H7" s="108"/>
      <c r="I7" s="109"/>
    </row>
    <row r="8" spans="2:9" ht="12.75" customHeight="1" thickTop="1" x14ac:dyDescent="0.25">
      <c r="B8" s="191" t="str">
        <f>ORÇAMENTO!B9</f>
        <v>EMPREENDIMENTO : ADAPTAÇÕES ESPAÇO NOVA VIDA</v>
      </c>
      <c r="C8" s="192"/>
      <c r="D8" s="192"/>
      <c r="E8" s="192"/>
      <c r="F8" s="42"/>
      <c r="G8" s="135" t="str">
        <f>ORÇAMENTO!G9</f>
        <v>Mococa, 17 de abril de 2026</v>
      </c>
      <c r="H8" s="135"/>
      <c r="I8" s="136"/>
    </row>
    <row r="9" spans="2:9" ht="28.5" customHeight="1" x14ac:dyDescent="0.25">
      <c r="B9" s="193" t="str">
        <f>ORÇAMENTO!B10</f>
        <v>LOCAL: Av. Jose Justi, 112 - Jardim Santa Maria, Mococa - SP, 13732-475</v>
      </c>
      <c r="C9" s="194"/>
      <c r="D9" s="194"/>
      <c r="E9" s="194"/>
      <c r="F9" s="46"/>
      <c r="G9" s="116"/>
      <c r="H9" s="116"/>
      <c r="I9" s="117"/>
    </row>
    <row r="10" spans="2:9" ht="15.75" thickBot="1" x14ac:dyDescent="0.3">
      <c r="B10" s="141" t="str">
        <f>ORÇAMENTO!B11</f>
        <v xml:space="preserve">FONTE/DATA BASE: CDHU 200 sem desoneração                                      </v>
      </c>
      <c r="C10" s="142"/>
      <c r="D10" s="142"/>
      <c r="E10" s="142"/>
      <c r="F10" s="43"/>
      <c r="G10" s="35"/>
      <c r="H10" s="44">
        <f>ORÇAMENTO!H11</f>
        <v>0</v>
      </c>
      <c r="I10" s="39" t="str">
        <f>ORÇAMENTO!I11</f>
        <v>BDI 20,00%</v>
      </c>
    </row>
    <row r="11" spans="2:9" ht="4.5" customHeight="1" thickTop="1" x14ac:dyDescent="0.25"/>
    <row r="12" spans="2:9" x14ac:dyDescent="0.25">
      <c r="B12" s="25" t="s">
        <v>28</v>
      </c>
      <c r="C12" s="146" t="s">
        <v>41</v>
      </c>
      <c r="D12" s="146"/>
      <c r="E12" s="146"/>
      <c r="F12" s="189" t="s">
        <v>47</v>
      </c>
      <c r="G12" s="146" t="s">
        <v>42</v>
      </c>
      <c r="H12" s="146"/>
      <c r="I12" s="146"/>
    </row>
    <row r="13" spans="2:9" x14ac:dyDescent="0.25">
      <c r="B13" s="38">
        <v>1</v>
      </c>
      <c r="C13" s="186" t="str">
        <f>ORÇAMENTO!C15</f>
        <v>ADAPTAÇÕES E REPOSIÇÕES</v>
      </c>
      <c r="D13" s="187"/>
      <c r="E13" s="188"/>
      <c r="F13" s="190"/>
      <c r="G13" s="186" t="s">
        <v>43</v>
      </c>
      <c r="H13" s="187"/>
      <c r="I13" s="188"/>
    </row>
    <row r="14" spans="2:9" x14ac:dyDescent="0.25">
      <c r="B14" s="28" t="s">
        <v>9</v>
      </c>
      <c r="C14" s="180" t="str">
        <f>ORÇAMENTO!E16</f>
        <v>Andaime torre metálico (1,5 x 1,5 m) com piso metálico</v>
      </c>
      <c r="D14" s="181"/>
      <c r="E14" s="182"/>
      <c r="F14" s="47">
        <f>ORÇAMENTO!H16</f>
        <v>8</v>
      </c>
      <c r="G14" s="177"/>
      <c r="H14" s="178"/>
      <c r="I14" s="179"/>
    </row>
    <row r="15" spans="2:9" ht="17.25" customHeight="1" x14ac:dyDescent="0.25">
      <c r="B15" s="28" t="s">
        <v>10</v>
      </c>
      <c r="C15" s="180" t="str">
        <f>ORÇAMENTO!E20</f>
        <v>Preparo de ponte de aderência com adesivo a base de epóxi</v>
      </c>
      <c r="D15" s="181"/>
      <c r="E15" s="182"/>
      <c r="F15" s="47">
        <f>ORÇAMENTO!H20</f>
        <v>3.8</v>
      </c>
      <c r="G15" s="177"/>
      <c r="H15" s="178"/>
      <c r="I15" s="179"/>
    </row>
    <row r="16" spans="2:9" ht="26.25" customHeight="1" x14ac:dyDescent="0.25">
      <c r="B16" s="28" t="s">
        <v>55</v>
      </c>
      <c r="C16" s="180" t="str">
        <f>ORÇAMENTO!E21</f>
        <v>Furação para até 10mm x 100mm em concreto armado, inclusive colagem de armadura (para até 8mm)</v>
      </c>
      <c r="D16" s="181"/>
      <c r="E16" s="182"/>
      <c r="F16" s="47">
        <f>ORÇAMENTO!H21</f>
        <v>12</v>
      </c>
      <c r="G16" s="177"/>
      <c r="H16" s="178"/>
      <c r="I16" s="179"/>
    </row>
    <row r="17" spans="2:9" ht="26.25" customHeight="1" x14ac:dyDescent="0.25">
      <c r="B17" s="28" t="s">
        <v>68</v>
      </c>
      <c r="C17" s="180" t="str">
        <f>ORÇAMENTO!E22</f>
        <v>Forma em madeira comum para estrutura</v>
      </c>
      <c r="D17" s="181"/>
      <c r="E17" s="182"/>
      <c r="F17" s="47">
        <f>ORÇAMENTO!H22</f>
        <v>4.8000000000000007</v>
      </c>
      <c r="G17" s="174"/>
      <c r="H17" s="175"/>
      <c r="I17" s="176"/>
    </row>
    <row r="18" spans="2:9" ht="17.25" customHeight="1" x14ac:dyDescent="0.25">
      <c r="B18" s="28" t="s">
        <v>69</v>
      </c>
      <c r="C18" s="180" t="str">
        <f>ORÇAMENTO!E23</f>
        <v>Desmontagem de forma em madeira para estrutura de vigas, com tábuas</v>
      </c>
      <c r="D18" s="181"/>
      <c r="E18" s="182"/>
      <c r="F18" s="47">
        <f>ORÇAMENTO!H23</f>
        <v>4.8000000000000007</v>
      </c>
      <c r="G18" s="177"/>
      <c r="H18" s="178"/>
      <c r="I18" s="179"/>
    </row>
    <row r="19" spans="2:9" ht="30.75" customHeight="1" x14ac:dyDescent="0.25">
      <c r="B19" s="28" t="s">
        <v>70</v>
      </c>
      <c r="C19" s="180" t="e">
        <f>ORÇAMENTO!#REF!</f>
        <v>#REF!</v>
      </c>
      <c r="D19" s="181"/>
      <c r="E19" s="182"/>
      <c r="F19" s="47" t="e">
        <f>ORÇAMENTO!#REF!</f>
        <v>#REF!</v>
      </c>
      <c r="G19" s="174"/>
      <c r="H19" s="175"/>
      <c r="I19" s="176"/>
    </row>
    <row r="20" spans="2:9" ht="29.25" customHeight="1" x14ac:dyDescent="0.25">
      <c r="B20" s="28" t="s">
        <v>71</v>
      </c>
      <c r="C20" s="180" t="str">
        <f>ORÇAMENTO!E24</f>
        <v>Armadura em barra de aço CA-50 (A ou B) fyk = 500 Mpa (barra de 10mm)</v>
      </c>
      <c r="D20" s="181"/>
      <c r="E20" s="182"/>
      <c r="F20" s="47">
        <f>ORÇAMENTO!H24</f>
        <v>29.616</v>
      </c>
      <c r="G20" s="174"/>
      <c r="H20" s="175"/>
      <c r="I20" s="176"/>
    </row>
    <row r="21" spans="2:9" x14ac:dyDescent="0.25">
      <c r="B21" s="28" t="s">
        <v>72</v>
      </c>
      <c r="C21" s="180" t="str">
        <f>ORÇAMENTO!E30</f>
        <v xml:space="preserve"> Reboco</v>
      </c>
      <c r="D21" s="181"/>
      <c r="E21" s="182"/>
      <c r="F21" s="47">
        <f>ORÇAMENTO!H30</f>
        <v>52</v>
      </c>
      <c r="G21" s="174"/>
      <c r="H21" s="175"/>
      <c r="I21" s="176"/>
    </row>
    <row r="22" spans="2:9" ht="28.5" customHeight="1" x14ac:dyDescent="0.25">
      <c r="B22" s="28" t="s">
        <v>73</v>
      </c>
      <c r="C22" s="180" t="str">
        <f>ORÇAMENTO!E31</f>
        <v>Tinta acrílica antimofo em massa, inclusive preparo</v>
      </c>
      <c r="D22" s="181"/>
      <c r="E22" s="182"/>
      <c r="F22" s="47">
        <f>ORÇAMENTO!H31</f>
        <v>52</v>
      </c>
      <c r="G22" s="174"/>
      <c r="H22" s="175"/>
      <c r="I22" s="176"/>
    </row>
    <row r="23" spans="2:9" ht="27" customHeight="1" x14ac:dyDescent="0.25">
      <c r="B23" s="28" t="s">
        <v>74</v>
      </c>
      <c r="C23" s="180" t="str">
        <f>ORÇAMENTO!E32</f>
        <v>Calha, rufo, afins em chapa galvanizada nº 24 - corte 0,33 m</v>
      </c>
      <c r="D23" s="181"/>
      <c r="E23" s="182"/>
      <c r="F23" s="47">
        <f>ORÇAMENTO!H32</f>
        <v>12</v>
      </c>
      <c r="G23" s="174"/>
      <c r="H23" s="175"/>
      <c r="I23" s="176"/>
    </row>
    <row r="24" spans="2:9" ht="27" customHeight="1" x14ac:dyDescent="0.25">
      <c r="B24" s="28" t="s">
        <v>75</v>
      </c>
      <c r="C24" s="180" t="str">
        <f>ORÇAMENTO!E33</f>
        <v>Concertina em aço galvanizado diametro de 30cm , espaçamento entre as voltas 25cm</v>
      </c>
      <c r="D24" s="181"/>
      <c r="E24" s="182"/>
      <c r="F24" s="47">
        <f>ORÇAMENTO!H33</f>
        <v>12</v>
      </c>
      <c r="G24" s="177"/>
      <c r="H24" s="178"/>
      <c r="I24" s="179"/>
    </row>
    <row r="25" spans="2:9" ht="27" customHeight="1" x14ac:dyDescent="0.25">
      <c r="B25" s="28" t="s">
        <v>76</v>
      </c>
      <c r="C25" s="180" t="str">
        <f>ORÇAMENTO!E34</f>
        <v>Projetor LED retangular, potência de 30 W, fluxo luminoso de 2250 a 
2400 lm, temperatura cor 6.500 K, bivolt</v>
      </c>
      <c r="D25" s="181"/>
      <c r="E25" s="182"/>
      <c r="F25" s="47">
        <f>ORÇAMENTO!H34</f>
        <v>2</v>
      </c>
      <c r="G25" s="174"/>
      <c r="H25" s="175"/>
      <c r="I25" s="176"/>
    </row>
    <row r="26" spans="2:9" ht="27" customHeight="1" x14ac:dyDescent="0.25">
      <c r="B26" s="28" t="s">
        <v>77</v>
      </c>
      <c r="C26" s="180" t="e">
        <f>ORÇAMENTO!#REF!</f>
        <v>#REF!</v>
      </c>
      <c r="D26" s="181"/>
      <c r="E26" s="182"/>
      <c r="F26" s="47" t="e">
        <f>ORÇAMENTO!#REF!</f>
        <v>#REF!</v>
      </c>
      <c r="G26" s="174"/>
      <c r="H26" s="175"/>
      <c r="I26" s="176"/>
    </row>
    <row r="27" spans="2:9" ht="17.25" customHeight="1" x14ac:dyDescent="0.25">
      <c r="B27" s="28" t="s">
        <v>78</v>
      </c>
      <c r="C27" s="173" t="e">
        <f>ORÇAMENTO!#REF!</f>
        <v>#REF!</v>
      </c>
      <c r="D27" s="173"/>
      <c r="E27" s="173"/>
      <c r="F27" s="47" t="e">
        <f>ORÇAMENTO!#REF!</f>
        <v>#REF!</v>
      </c>
      <c r="G27" s="177"/>
      <c r="H27" s="178"/>
      <c r="I27" s="179"/>
    </row>
    <row r="28" spans="2:9" ht="19.5" customHeight="1" x14ac:dyDescent="0.25">
      <c r="B28" s="28" t="s">
        <v>79</v>
      </c>
      <c r="C28" s="173" t="e">
        <f>ORÇAMENTO!#REF!</f>
        <v>#REF!</v>
      </c>
      <c r="D28" s="173"/>
      <c r="E28" s="173"/>
      <c r="F28" s="49" t="e">
        <f>ORÇAMENTO!#REF!</f>
        <v>#REF!</v>
      </c>
      <c r="G28" s="177"/>
      <c r="H28" s="178"/>
      <c r="I28" s="179"/>
    </row>
    <row r="29" spans="2:9" ht="19.5" customHeight="1" x14ac:dyDescent="0.25">
      <c r="B29" s="28" t="s">
        <v>80</v>
      </c>
      <c r="C29" s="173" t="e">
        <f>ORÇAMENTO!#REF!</f>
        <v>#REF!</v>
      </c>
      <c r="D29" s="173"/>
      <c r="E29" s="173"/>
      <c r="F29" s="49" t="e">
        <f>ORÇAMENTO!#REF!</f>
        <v>#REF!</v>
      </c>
      <c r="G29" s="57"/>
      <c r="H29" s="58"/>
      <c r="I29" s="59"/>
    </row>
    <row r="30" spans="2:9" ht="33" customHeight="1" x14ac:dyDescent="0.25">
      <c r="B30" s="45" t="s">
        <v>53</v>
      </c>
      <c r="C30" s="183" t="e">
        <f>ORÇAMENTO!#REF!</f>
        <v>#REF!</v>
      </c>
      <c r="D30" s="184"/>
      <c r="E30" s="185"/>
      <c r="F30" s="49" t="e">
        <f>ORÇAMENTO!#REF!</f>
        <v>#REF!</v>
      </c>
      <c r="G30" s="57"/>
      <c r="H30" s="58"/>
      <c r="I30" s="59"/>
    </row>
    <row r="31" spans="2:9" ht="15" customHeight="1" x14ac:dyDescent="0.25">
      <c r="B31" s="45" t="s">
        <v>54</v>
      </c>
      <c r="C31" s="173" t="e">
        <f>ORÇAMENTO!#REF!</f>
        <v>#REF!</v>
      </c>
      <c r="D31" s="173"/>
      <c r="E31" s="173"/>
      <c r="F31" s="49" t="e">
        <f>ORÇAMENTO!#REF!</f>
        <v>#REF!</v>
      </c>
      <c r="G31" s="57"/>
      <c r="H31" s="58"/>
      <c r="I31" s="59"/>
    </row>
    <row r="32" spans="2:9" ht="18.75" customHeight="1" x14ac:dyDescent="0.25">
      <c r="B32" s="45" t="s">
        <v>50</v>
      </c>
      <c r="C32" s="173" t="e">
        <f>ORÇAMENTO!#REF!</f>
        <v>#REF!</v>
      </c>
      <c r="D32" s="173"/>
      <c r="E32" s="173"/>
      <c r="F32" s="49" t="e">
        <f>ORÇAMENTO!#REF!</f>
        <v>#REF!</v>
      </c>
      <c r="G32" s="177"/>
      <c r="H32" s="178"/>
      <c r="I32" s="179"/>
    </row>
    <row r="33" spans="2:9" ht="27" customHeight="1" x14ac:dyDescent="0.25">
      <c r="B33" s="45" t="s">
        <v>51</v>
      </c>
      <c r="C33" s="173" t="e">
        <f>ORÇAMENTO!#REF!</f>
        <v>#REF!</v>
      </c>
      <c r="D33" s="173"/>
      <c r="E33" s="173"/>
      <c r="F33" s="49" t="e">
        <f>ORÇAMENTO!#REF!</f>
        <v>#REF!</v>
      </c>
      <c r="G33" s="177"/>
      <c r="H33" s="178"/>
      <c r="I33" s="179"/>
    </row>
    <row r="34" spans="2:9" ht="15.75" customHeight="1" x14ac:dyDescent="0.25">
      <c r="B34" s="45" t="s">
        <v>52</v>
      </c>
      <c r="C34" s="173" t="e">
        <f>ORÇAMENTO!#REF!</f>
        <v>#REF!</v>
      </c>
      <c r="D34" s="173"/>
      <c r="E34" s="173"/>
      <c r="F34" s="49" t="e">
        <f>ORÇAMENTO!#REF!</f>
        <v>#REF!</v>
      </c>
      <c r="G34" s="177"/>
      <c r="H34" s="178"/>
      <c r="I34" s="179"/>
    </row>
    <row r="35" spans="2:9" ht="29.25" customHeight="1" x14ac:dyDescent="0.25">
      <c r="B35" s="45" t="s">
        <v>53</v>
      </c>
      <c r="C35" s="173" t="e">
        <f>ORÇAMENTO!#REF!</f>
        <v>#REF!</v>
      </c>
      <c r="D35" s="173"/>
      <c r="E35" s="173"/>
      <c r="F35" s="48" t="e">
        <f>ORÇAMENTO!#REF!</f>
        <v>#REF!</v>
      </c>
      <c r="G35" s="174"/>
      <c r="H35" s="175"/>
      <c r="I35" s="176"/>
    </row>
    <row r="36" spans="2:9" ht="26.25" customHeight="1" x14ac:dyDescent="0.25">
      <c r="B36" s="45" t="s">
        <v>54</v>
      </c>
      <c r="C36" s="183" t="e">
        <f>ORÇAMENTO!#REF!</f>
        <v>#REF!</v>
      </c>
      <c r="D36" s="184"/>
      <c r="E36" s="185"/>
      <c r="F36" s="50" t="e">
        <f>ORÇAMENTO!#REF!</f>
        <v>#REF!</v>
      </c>
      <c r="G36" s="174"/>
      <c r="H36" s="175"/>
      <c r="I36" s="176"/>
    </row>
  </sheetData>
  <mergeCells count="59">
    <mergeCell ref="B7:I7"/>
    <mergeCell ref="B2:I2"/>
    <mergeCell ref="B3:I3"/>
    <mergeCell ref="B4:I4"/>
    <mergeCell ref="B5:I5"/>
    <mergeCell ref="B6:I6"/>
    <mergeCell ref="G8:I8"/>
    <mergeCell ref="G9:I9"/>
    <mergeCell ref="B8:E8"/>
    <mergeCell ref="B9:E9"/>
    <mergeCell ref="B10:E10"/>
    <mergeCell ref="C12:E12"/>
    <mergeCell ref="C18:E18"/>
    <mergeCell ref="C19:E19"/>
    <mergeCell ref="G12:I12"/>
    <mergeCell ref="C13:E13"/>
    <mergeCell ref="C14:E14"/>
    <mergeCell ref="C15:E15"/>
    <mergeCell ref="C16:E16"/>
    <mergeCell ref="F12:F13"/>
    <mergeCell ref="C17:E17"/>
    <mergeCell ref="G13:I13"/>
    <mergeCell ref="G14:I14"/>
    <mergeCell ref="G15:I15"/>
    <mergeCell ref="G16:I16"/>
    <mergeCell ref="G17:I17"/>
    <mergeCell ref="G18:I18"/>
    <mergeCell ref="G36:I36"/>
    <mergeCell ref="G34:I34"/>
    <mergeCell ref="G35:I35"/>
    <mergeCell ref="G27:I27"/>
    <mergeCell ref="G28:I28"/>
    <mergeCell ref="G32:I32"/>
    <mergeCell ref="G33:I33"/>
    <mergeCell ref="G19:I19"/>
    <mergeCell ref="G20:I20"/>
    <mergeCell ref="G21:I21"/>
    <mergeCell ref="G22:I22"/>
    <mergeCell ref="C36:E36"/>
    <mergeCell ref="C28:E28"/>
    <mergeCell ref="C29:E29"/>
    <mergeCell ref="C30:E30"/>
    <mergeCell ref="C32:E32"/>
    <mergeCell ref="C33:E33"/>
    <mergeCell ref="C34:E34"/>
    <mergeCell ref="C31:E31"/>
    <mergeCell ref="C22:E22"/>
    <mergeCell ref="C20:E20"/>
    <mergeCell ref="C21:E21"/>
    <mergeCell ref="C27:E27"/>
    <mergeCell ref="C35:E35"/>
    <mergeCell ref="G26:I26"/>
    <mergeCell ref="G23:I23"/>
    <mergeCell ref="G24:I24"/>
    <mergeCell ref="C26:E26"/>
    <mergeCell ref="C24:E24"/>
    <mergeCell ref="C23:E23"/>
    <mergeCell ref="C25:E25"/>
    <mergeCell ref="G25:I25"/>
  </mergeCells>
  <pageMargins left="0.511811024" right="0.511811024" top="0.78740157499999996" bottom="0.78740157499999996" header="0.31496062000000002" footer="0.31496062000000002"/>
  <pageSetup paperSize="9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ORÇAMENTO</vt:lpstr>
      <vt:lpstr>CFF</vt:lpstr>
      <vt:lpstr>BDI</vt:lpstr>
      <vt:lpstr>CÁLCULO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estag-eng-04</dc:creator>
  <cp:lastModifiedBy>Eduardo Lino</cp:lastModifiedBy>
  <cp:lastPrinted>2026-04-27T18:02:47Z</cp:lastPrinted>
  <dcterms:created xsi:type="dcterms:W3CDTF">2019-11-11T15:47:24Z</dcterms:created>
  <dcterms:modified xsi:type="dcterms:W3CDTF">2026-05-06T18:44:37Z</dcterms:modified>
</cp:coreProperties>
</file>