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andro.PMMOCOCA\Documents\LICITACAO\PUBLICAÇÃO DA SEMANA\CONCORRENCIA ELETRONICA\REFORMA EMEB JOSE MANUEL LUCHESI 2025\DISPENSA ELETRONICA\"/>
    </mc:Choice>
  </mc:AlternateContent>
  <xr:revisionPtr revIDLastSave="0" documentId="13_ncr:1_{E4A2BC05-4E4E-4B83-83A7-506AA35509B3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DADOS" sheetId="6" r:id="rId1"/>
    <sheet name="ORÇAMENTO" sheetId="1" r:id="rId2"/>
    <sheet name="CFF" sheetId="2" r:id="rId3"/>
    <sheet name="BDI" sheetId="4" r:id="rId4"/>
    <sheet name="CÁLCULO" sheetId="5" r:id="rId5"/>
    <sheet name="COTAÇÃO" sheetId="8" r:id="rId6"/>
    <sheet name="COMPOSÇOES CDHU" sheetId="11" r:id="rId7"/>
  </sheets>
  <externalReferences>
    <externalReference r:id="rId8"/>
    <externalReference r:id="rId9"/>
  </externalReferences>
  <definedNames>
    <definedName name="BDI.Opcao" hidden="1">[1]DADOS!$F$18</definedName>
    <definedName name="BDI.TipoObra" hidden="1">[1]BDI!$A$141:$A$149</definedName>
    <definedName name="DESONERACAO" hidden="1">IF(OR(Import.Desoneracao="DESONERADO",Import.Desoneracao="SIM"),"SIM","NÃO")</definedName>
    <definedName name="Import.Desoneracao" hidden="1">OFFSET([1]DADOS!$G$18,0,-1)</definedName>
    <definedName name="Import.Município" hidden="1">[1]DADOS!$F$6</definedName>
    <definedName name="Import.RespOrçamento" hidden="1">[1]DADOS!$F$22:$F$24</definedName>
    <definedName name="ORÇAMENTO.CustoUnitario" localSheetId="6" hidden="1">ROUND('COMPOSÇOES CDHU'!$M1,15-13*'COMPOSÇOES CDHU'!$X$9)</definedName>
    <definedName name="ORÇAMENTO.CustoUnitario" hidden="1">ROUND(ORÇAMENTO!$R1,15-13*ORÇAMENTO!$AC$9)</definedName>
    <definedName name="ORÇAMENTO.PrecoUnitarioLicitado" localSheetId="6" hidden="1">'COMPOSÇOES CDHU'!$AD1</definedName>
    <definedName name="ORÇAMENTO.PrecoUnitarioLicitado" hidden="1">ORÇAMENTO!$AI1</definedName>
    <definedName name="TIPOORCAMENTO" hidden="1">IF(VALUE([2]MENU!$O$3)=2,"Licitado","Proposto")</definedName>
  </definedNames>
  <calcPr calcId="191029"/>
</workbook>
</file>

<file path=xl/calcChain.xml><?xml version="1.0" encoding="utf-8"?>
<calcChain xmlns="http://schemas.openxmlformats.org/spreadsheetml/2006/main">
  <c r="G15" i="2" l="1"/>
  <c r="H15" i="2" s="1"/>
  <c r="I19" i="1"/>
  <c r="J19" i="1" s="1"/>
  <c r="H16" i="1"/>
  <c r="I16" i="1"/>
  <c r="I17" i="1"/>
  <c r="I18" i="1"/>
  <c r="I36" i="1"/>
  <c r="J36" i="1" s="1"/>
  <c r="I15" i="2" l="1"/>
  <c r="J15" i="2" s="1"/>
  <c r="H16" i="2"/>
  <c r="J16" i="1"/>
  <c r="J18" i="1"/>
  <c r="J17" i="1"/>
  <c r="J16" i="2" l="1"/>
  <c r="I16" i="2"/>
  <c r="I44" i="1"/>
  <c r="I28" i="1"/>
  <c r="I41" i="1"/>
  <c r="I42" i="1"/>
  <c r="I43" i="1"/>
  <c r="I40" i="1"/>
  <c r="I20" i="1"/>
  <c r="I21" i="1"/>
  <c r="I22" i="1"/>
  <c r="J22" i="1" s="1"/>
  <c r="I23" i="1"/>
  <c r="F36" i="5"/>
  <c r="F37" i="5"/>
  <c r="F39" i="5"/>
  <c r="C36" i="5"/>
  <c r="C37" i="5"/>
  <c r="C38" i="5"/>
  <c r="C39" i="5"/>
  <c r="F15" i="5"/>
  <c r="C15" i="5"/>
  <c r="I37" i="1"/>
  <c r="I38" i="1"/>
  <c r="I39" i="1"/>
  <c r="I25" i="1"/>
  <c r="I26" i="1"/>
  <c r="I27" i="1"/>
  <c r="I29" i="1"/>
  <c r="I30" i="1"/>
  <c r="I31" i="1"/>
  <c r="I32" i="1"/>
  <c r="I33" i="1"/>
  <c r="I34" i="1"/>
  <c r="I35" i="1"/>
  <c r="I24" i="1"/>
  <c r="J44" i="1" l="1"/>
  <c r="J28" i="1"/>
  <c r="J43" i="1"/>
  <c r="J40" i="1"/>
  <c r="J41" i="1"/>
  <c r="J42" i="1"/>
  <c r="J20" i="1"/>
  <c r="F38" i="5"/>
  <c r="J23" i="1"/>
  <c r="J21" i="1"/>
  <c r="J39" i="1"/>
  <c r="J37" i="1"/>
  <c r="J38" i="1"/>
  <c r="F41" i="5"/>
  <c r="C41" i="5"/>
  <c r="C40" i="5"/>
  <c r="B40" i="5"/>
  <c r="F35" i="5"/>
  <c r="C35" i="5"/>
  <c r="C34" i="5"/>
  <c r="B34" i="5"/>
  <c r="F23" i="5"/>
  <c r="F24" i="5"/>
  <c r="F25" i="5"/>
  <c r="F26" i="5"/>
  <c r="F27" i="5"/>
  <c r="F28" i="5"/>
  <c r="F29" i="5"/>
  <c r="F30" i="5"/>
  <c r="F31" i="5"/>
  <c r="F32" i="5"/>
  <c r="F33" i="5"/>
  <c r="F22" i="5"/>
  <c r="C33" i="5"/>
  <c r="C23" i="5"/>
  <c r="C24" i="5"/>
  <c r="C25" i="5"/>
  <c r="C26" i="5"/>
  <c r="C27" i="5"/>
  <c r="C28" i="5"/>
  <c r="C29" i="5"/>
  <c r="C30" i="5"/>
  <c r="C31" i="5"/>
  <c r="C32" i="5"/>
  <c r="C22" i="5"/>
  <c r="B21" i="5"/>
  <c r="C21" i="5"/>
  <c r="F18" i="5"/>
  <c r="F19" i="5"/>
  <c r="F20" i="5"/>
  <c r="C18" i="5"/>
  <c r="C19" i="5"/>
  <c r="C20" i="5"/>
  <c r="B18" i="5"/>
  <c r="B19" i="5"/>
  <c r="B20" i="5"/>
  <c r="F17" i="5"/>
  <c r="C17" i="5"/>
  <c r="B17" i="5"/>
  <c r="B16" i="5"/>
  <c r="C16" i="5"/>
  <c r="F14" i="5"/>
  <c r="C14" i="5"/>
  <c r="C13" i="5"/>
  <c r="D14" i="2"/>
  <c r="O5" i="2" s="1"/>
  <c r="O6" i="2"/>
  <c r="O7" i="2"/>
  <c r="O8" i="2"/>
  <c r="O9" i="2"/>
  <c r="J35" i="1"/>
  <c r="J34" i="1"/>
  <c r="J26" i="1" l="1"/>
  <c r="J27" i="1"/>
  <c r="J29" i="1"/>
  <c r="J30" i="1"/>
  <c r="J31" i="1"/>
  <c r="J32" i="1"/>
  <c r="J33" i="1"/>
  <c r="J25" i="1"/>
  <c r="J24" i="1"/>
  <c r="H46" i="1" l="1"/>
  <c r="E14" i="2" s="1"/>
  <c r="T7" i="2"/>
  <c r="I15" i="1"/>
  <c r="J15" i="1" s="1"/>
  <c r="D12" i="8"/>
  <c r="C12" i="8"/>
  <c r="B12" i="8"/>
  <c r="F22" i="8"/>
  <c r="F12" i="8" s="1"/>
  <c r="F11" i="8" s="1"/>
  <c r="G9" i="8"/>
  <c r="F7" i="8"/>
  <c r="A9" i="8"/>
  <c r="A8" i="8"/>
  <c r="A7" i="8"/>
  <c r="K10" i="2" l="1"/>
  <c r="T9" i="2" l="1"/>
  <c r="T8" i="2" l="1"/>
  <c r="C8" i="2"/>
  <c r="C10" i="2"/>
  <c r="E15" i="2" l="1"/>
  <c r="F14" i="2" s="1"/>
  <c r="K14" i="2"/>
  <c r="T5" i="2"/>
  <c r="T6" i="2"/>
  <c r="G16" i="2" l="1"/>
  <c r="G17" i="2"/>
  <c r="H17" i="2" s="1"/>
  <c r="I17" i="2" s="1"/>
  <c r="J17" i="2" s="1"/>
  <c r="D10" i="6"/>
  <c r="D9" i="6"/>
  <c r="I10" i="5"/>
  <c r="H10" i="5"/>
  <c r="G8" i="5"/>
  <c r="B10" i="5"/>
  <c r="B9" i="5"/>
  <c r="B8" i="5"/>
  <c r="B10" i="4"/>
  <c r="G8" i="4"/>
  <c r="B9" i="4"/>
  <c r="B8" i="4"/>
  <c r="I14" i="4"/>
  <c r="I18" i="4"/>
  <c r="J8" i="2"/>
  <c r="C9" i="2"/>
  <c r="K16" i="2" l="1"/>
  <c r="F15" i="2"/>
  <c r="K15" i="2"/>
  <c r="H24" i="4"/>
  <c r="G18" i="2" l="1"/>
  <c r="H18" i="2" s="1"/>
  <c r="I18" i="2" s="1"/>
  <c r="J18" i="2" s="1"/>
  <c r="K18" i="2" s="1"/>
  <c r="F13" i="6"/>
  <c r="K17" i="2" l="1"/>
</calcChain>
</file>

<file path=xl/sharedStrings.xml><?xml version="1.0" encoding="utf-8"?>
<sst xmlns="http://schemas.openxmlformats.org/spreadsheetml/2006/main" count="407" uniqueCount="260">
  <si>
    <t>DESCRIÇÃO</t>
  </si>
  <si>
    <t>TOTAL</t>
  </si>
  <si>
    <t>PREFEITURA MUNICIPAL DE MOCOCA</t>
  </si>
  <si>
    <t>Rua XV de Novembro, 360 - Centro - Mococa - São Paulo</t>
  </si>
  <si>
    <t>Tel: (19) 3656 - 9800</t>
  </si>
  <si>
    <t>Portal da Cidadania: www.mococa.sp.gov.br</t>
  </si>
  <si>
    <t>FONTE</t>
  </si>
  <si>
    <t>CÓDIGO</t>
  </si>
  <si>
    <t>ITEM</t>
  </si>
  <si>
    <t>1.1</t>
  </si>
  <si>
    <t>1.2</t>
  </si>
  <si>
    <t>3.1</t>
  </si>
  <si>
    <t>2.1</t>
  </si>
  <si>
    <t>2.2</t>
  </si>
  <si>
    <t>3.2</t>
  </si>
  <si>
    <t>2.3</t>
  </si>
  <si>
    <t>DESCRIÇÃO DOS SERVIÇOS</t>
  </si>
  <si>
    <t>%</t>
  </si>
  <si>
    <t>Total em R$</t>
  </si>
  <si>
    <t>Total em %</t>
  </si>
  <si>
    <t>Total acumulado em R$</t>
  </si>
  <si>
    <t>Total acumulado em %</t>
  </si>
  <si>
    <t>ISS</t>
  </si>
  <si>
    <t>VALOR DOS SERVIÇOS</t>
  </si>
  <si>
    <t>SERVIÇOS A SEREM EXECUTADOS POR PERIODO</t>
  </si>
  <si>
    <t xml:space="preserve">TOTAL </t>
  </si>
  <si>
    <t>PLANILHA ANALÍTICA DO BDI</t>
  </si>
  <si>
    <t xml:space="preserve">ITEM </t>
  </si>
  <si>
    <t>3.3</t>
  </si>
  <si>
    <t>Administração central</t>
  </si>
  <si>
    <t xml:space="preserve">Impostos e Taxas </t>
  </si>
  <si>
    <t>PIS</t>
  </si>
  <si>
    <t>Cofins</t>
  </si>
  <si>
    <t>Taxa de Risco</t>
  </si>
  <si>
    <t>Seguro</t>
  </si>
  <si>
    <t>Risco</t>
  </si>
  <si>
    <t>Garantia</t>
  </si>
  <si>
    <t>Dispesa Financeira</t>
  </si>
  <si>
    <t>Lucro</t>
  </si>
  <si>
    <t xml:space="preserve">BDI TOTAL </t>
  </si>
  <si>
    <t>SERVIÇO</t>
  </si>
  <si>
    <t>CÁLCULO</t>
  </si>
  <si>
    <t>Descrição do cálculo</t>
  </si>
  <si>
    <t>MC- MEMORIAL DE CÁLCULO</t>
  </si>
  <si>
    <t>DADOS E INFORMAÇÕES DO EMPREENDIMENTO</t>
  </si>
  <si>
    <t xml:space="preserve">VALOR DE REPASSE </t>
  </si>
  <si>
    <t>R$ XXXXX,XX</t>
  </si>
  <si>
    <t xml:space="preserve">VALOR DE CONTRAPARTIDA </t>
  </si>
  <si>
    <t xml:space="preserve">RESPONSAVÊL TÉCNICO </t>
  </si>
  <si>
    <t>CREA / CAU</t>
  </si>
  <si>
    <t xml:space="preserve">REGIME PREVIDENCIÁRIO PREVISTO PARA OBRA </t>
  </si>
  <si>
    <t xml:space="preserve">DATA BASE </t>
  </si>
  <si>
    <t>RENAN AUGUSTO DE CARVALHO</t>
  </si>
  <si>
    <t>CARGO / FUNÇÃO</t>
  </si>
  <si>
    <t>LICITAÇÃO</t>
  </si>
  <si>
    <t>DATA DE EMISSÃO DA LICITAÇÃO: XX/XX/XXXX</t>
  </si>
  <si>
    <t>Nº DE CONTRATO COM A EMPRESA : XXX/20XX</t>
  </si>
  <si>
    <t xml:space="preserve">NOME DA EMPRESA: </t>
  </si>
  <si>
    <t xml:space="preserve">CNPJ DA EMPRESA: </t>
  </si>
  <si>
    <t xml:space="preserve">TIPO DE LICITAÇÃO : </t>
  </si>
  <si>
    <t xml:space="preserve">ART Nº </t>
  </si>
  <si>
    <t>ACOMPANHAMENTO</t>
  </si>
  <si>
    <t xml:space="preserve">1ª MEDIÇÃO </t>
  </si>
  <si>
    <t xml:space="preserve">2ª MEDIÇÃO </t>
  </si>
  <si>
    <t xml:space="preserve">3ª MEDIÇÃO </t>
  </si>
  <si>
    <t xml:space="preserve">4ª MEDIÇÃO </t>
  </si>
  <si>
    <t xml:space="preserve">MEDIÇÃO Nº </t>
  </si>
  <si>
    <t>VALOR MEDIDO NO PERIODO</t>
  </si>
  <si>
    <t>DATA DA MEDIÇÃO</t>
  </si>
  <si>
    <t>XX/XX/XXXX</t>
  </si>
  <si>
    <r>
      <t xml:space="preserve">Obs: </t>
    </r>
    <r>
      <rPr>
        <sz val="11"/>
        <color rgb="FFFF0000"/>
        <rFont val="Calibri"/>
        <family val="2"/>
        <scheme val="minor"/>
      </rPr>
      <t xml:space="preserve">"teve termo aditivo de prazo", teve termo aditivo de valor", obra paralizada de tal a tal dia. Obra finalizada tal data </t>
    </r>
  </si>
  <si>
    <t>UNID.</t>
  </si>
  <si>
    <t>QUANTIDADE</t>
  </si>
  <si>
    <t>SECRETARIA MUNICIPAL DE ENGENHARIA E INFRAESTRUTURA URBANA</t>
  </si>
  <si>
    <t>SECRETÁRIO MUNICIPAL</t>
  </si>
  <si>
    <t>5.1</t>
  </si>
  <si>
    <t>DESONERADO</t>
  </si>
  <si>
    <t>CDHU 190 - MAIO 2023</t>
  </si>
  <si>
    <t>1.3</t>
  </si>
  <si>
    <t>CDHU</t>
  </si>
  <si>
    <t>M</t>
  </si>
  <si>
    <t>UND</t>
  </si>
  <si>
    <t>M3</t>
  </si>
  <si>
    <t>COMP01</t>
  </si>
  <si>
    <t>06.01.020</t>
  </si>
  <si>
    <t>Escavação manual em solo de 1ª e 2ª categoria em campo aberto</t>
  </si>
  <si>
    <t>BDI 19,60%</t>
  </si>
  <si>
    <t>KG</t>
  </si>
  <si>
    <t>Locação para muros, cercas e alambrados</t>
  </si>
  <si>
    <t>02.10.050</t>
  </si>
  <si>
    <t>3.4</t>
  </si>
  <si>
    <t>3.5</t>
  </si>
  <si>
    <t>3.6</t>
  </si>
  <si>
    <t>3.7</t>
  </si>
  <si>
    <t>3.8</t>
  </si>
  <si>
    <t>3.9</t>
  </si>
  <si>
    <t>3.10</t>
  </si>
  <si>
    <t>07.01.020</t>
  </si>
  <si>
    <t>4.1</t>
  </si>
  <si>
    <t>4.2</t>
  </si>
  <si>
    <t>4.3</t>
  </si>
  <si>
    <t>4.4</t>
  </si>
  <si>
    <t>VALOR UNITÁRIO</t>
  </si>
  <si>
    <t>VALOR TOTAL COM BDI</t>
  </si>
  <si>
    <t>VALOR UNITARIO COM BDI</t>
  </si>
  <si>
    <t>QUADRO DE COMPOSIÇÕES</t>
  </si>
  <si>
    <t>COT01</t>
  </si>
  <si>
    <t>COTAÇÃO</t>
  </si>
  <si>
    <t>COT02</t>
  </si>
  <si>
    <t>COT03</t>
  </si>
  <si>
    <t>Fossa septica 3000L para tratamento de esgoto preto Acqualimp</t>
  </si>
  <si>
    <t>Biodigestor / fossa séptica hidrotec 3000l</t>
  </si>
  <si>
    <t>Fossa Séptica 3000L Tecnipar</t>
  </si>
  <si>
    <t xml:space="preserve">Fossa Séptica/Biodigestor, 3000 litros </t>
  </si>
  <si>
    <t xml:space="preserve">Fossa Séptica/Biodigestor, 3000 litros, inclusive kit de instalação e mão de obra necessária para instalação </t>
  </si>
  <si>
    <t>11.18.180</t>
  </si>
  <si>
    <t xml:space="preserve">Reaterro manual apiloado sem controle de compactação </t>
  </si>
  <si>
    <t>06.11.040</t>
  </si>
  <si>
    <t xml:space="preserve">Colchão de areia </t>
  </si>
  <si>
    <t>Escavação e carga mecanizada em solo de 1ª categoria, em campo aberto</t>
  </si>
  <si>
    <t>4.5</t>
  </si>
  <si>
    <t>PLANILHA DE CUSTOS E QUANTIDADES</t>
  </si>
  <si>
    <r>
      <rPr>
        <b/>
        <i/>
        <sz val="10"/>
        <color theme="1"/>
        <rFont val="Calibri"/>
        <family val="2"/>
        <scheme val="minor"/>
      </rPr>
      <t xml:space="preserve">FONTE/DATA BASE: CDHU 197 sem desoneração  e SINAPI  12/24 sem desoneração </t>
    </r>
    <r>
      <rPr>
        <i/>
        <sz val="10"/>
        <color theme="1"/>
        <rFont val="Calibri"/>
        <family val="2"/>
        <scheme val="minor"/>
      </rPr>
      <t xml:space="preserve">                              </t>
    </r>
  </si>
  <si>
    <t>3.11</t>
  </si>
  <si>
    <t>3.12</t>
  </si>
  <si>
    <t xml:space="preserve">EMPREENDIMENTO : Execução de sistema de drenagem, e muro de arrimo </t>
  </si>
  <si>
    <t>LOCAL: R. José Vaciloto, 211-157 - Nucleo Hab. Nene Pereira Lima, Mococa - SP</t>
  </si>
  <si>
    <t>Mococa, 22 de Julho de 2025</t>
  </si>
  <si>
    <t>CFF - CRONOGRAMA FÍSICO FINANCEIRO</t>
  </si>
  <si>
    <t>VALOR ACUMULADO</t>
  </si>
  <si>
    <t>Corte, recorte e remoção de árvore inclusive as raízes - diâmetro (DAP) acima de 100 cm</t>
  </si>
  <si>
    <t>34.13.060</t>
  </si>
  <si>
    <t>B.01.000.010160</t>
  </si>
  <si>
    <t>Ajudante de topógrafo</t>
  </si>
  <si>
    <t>H</t>
  </si>
  <si>
    <t>B.01.000.010185</t>
  </si>
  <si>
    <t>Topografo</t>
  </si>
  <si>
    <t>S.01.000.080352</t>
  </si>
  <si>
    <t>Veículo utilitário com capacidade para 9 pessoas - 1.600 CC - COND.D</t>
  </si>
  <si>
    <t>QNTD.</t>
  </si>
  <si>
    <t>UN</t>
  </si>
  <si>
    <t>B.01.000.010101</t>
  </si>
  <si>
    <t>Ajudante geral</t>
  </si>
  <si>
    <t>B.01.000.010143</t>
  </si>
  <si>
    <t>Operador</t>
  </si>
  <si>
    <t>S.03.000.085678</t>
  </si>
  <si>
    <t>Retroescavadeira sobre rodas com carregadeira, tração 4x4, potência liquida 88 HP, peso operacional mínimo 6674 kg capacidade da carregadeira de 1 m³ e da retroescavadeira mínima de 0,26 m³, profundidade de escavação máxima de 4,37 m</t>
  </si>
  <si>
    <t>S.04.000.081346</t>
  </si>
  <si>
    <t>Motosserra a gasolina portátil tipo 60 cilindradas; ref. mod.61 da Husqvarna ou equivalente</t>
  </si>
  <si>
    <t>S.04.000.081352</t>
  </si>
  <si>
    <t>Caminhão guindaste sobre pneus com capacidade de carga de 30 Toneladas</t>
  </si>
  <si>
    <t>B.01.000.010146</t>
  </si>
  <si>
    <t>Servente</t>
  </si>
  <si>
    <t>S.01.000.080311</t>
  </si>
  <si>
    <t>Caminhão basculante diesel com capacidade de 5 m³ - COND. D</t>
  </si>
  <si>
    <t>S.01.000.080344</t>
  </si>
  <si>
    <t>Trator sobre esteiras potência 76 a 88HP (56 a 64,9kW), ref. D4 da Komatsu ou equivalente</t>
  </si>
  <si>
    <t>S.07.000.080230</t>
  </si>
  <si>
    <t>Pá-carregadeira sobre pneus, potência 120 a 122HP (88,5 a 119 kW) capacidade da caçamba de 1,7 a 5,0m³, ref. CAT924G da CATERPILLAR ou equivalente</t>
  </si>
  <si>
    <t>1.4</t>
  </si>
  <si>
    <t>1.5</t>
  </si>
  <si>
    <t>CJ</t>
  </si>
  <si>
    <t>MÊS 01</t>
  </si>
  <si>
    <t>MÊS 02</t>
  </si>
  <si>
    <t>MÊS 03</t>
  </si>
  <si>
    <t>MÊS 04</t>
  </si>
  <si>
    <t>SUBSTITUIÇÃO E REPAROS SISTEMA ELÉTRICO</t>
  </si>
  <si>
    <t xml:space="preserve">EMPREENDIMENTO : Troca do sistema elétrico  </t>
  </si>
  <si>
    <t xml:space="preserve">LOCAL: EMEB José Manuel Luchesi - São Bnedito das Areias </t>
  </si>
  <si>
    <t>Mococa, 12 de Agosto de 2025</t>
  </si>
  <si>
    <t>Remoção de caixa de entrada de energia padrão medição indireta completa</t>
  </si>
  <si>
    <t>04.18.060</t>
  </si>
  <si>
    <t>COMPOSIÇÃO</t>
  </si>
  <si>
    <t>Instalação de Padrão de entrada de energia elétrica, categoria C4, conforme norma GED-13 da CPFL</t>
  </si>
  <si>
    <t>CHUMBADOR DE ACO ZINCADO, DIAMETRO 1/4" COM PARAFUSO 1/4" X 40 MM</t>
  </si>
  <si>
    <t>SINAPI-I</t>
  </si>
  <si>
    <r>
      <rPr>
        <b/>
        <i/>
        <sz val="10"/>
        <color theme="1"/>
        <rFont val="Calibri"/>
        <family val="2"/>
        <scheme val="minor"/>
      </rPr>
      <t>FONTE/DATA BASE: CDHU 197 sem desoneração e SINAPI 12/2024</t>
    </r>
    <r>
      <rPr>
        <i/>
        <sz val="10"/>
        <color theme="1"/>
        <rFont val="Calibri"/>
        <family val="2"/>
        <scheme val="minor"/>
      </rPr>
      <t xml:space="preserve">                              </t>
    </r>
  </si>
  <si>
    <t>Eletroduto de PVC rígido roscável de 3´ - com acessórios</t>
  </si>
  <si>
    <t>38.01.160</t>
  </si>
  <si>
    <t>Eletroduto de PVC rígido roscável de 2´ - com acessórios</t>
  </si>
  <si>
    <t>38.01.120</t>
  </si>
  <si>
    <t>Eletroduto de PVC rígido roscável de 1 1/4´ - com acessórios</t>
  </si>
  <si>
    <t>38.01.080</t>
  </si>
  <si>
    <t>Eletroduto de PVC rígido roscável de 1´ - com acessórios</t>
  </si>
  <si>
    <t>38.01.060</t>
  </si>
  <si>
    <t>Eletroduto de PVC rígido roscável de 2 1/2´ - com acessórios</t>
  </si>
  <si>
    <t>38.01.140</t>
  </si>
  <si>
    <t>Eletroduto corrugado em polietileno de alta densidade, DN= 100 mm, com acessórios</t>
  </si>
  <si>
    <t>38.13.040</t>
  </si>
  <si>
    <t>Cabo de cobre de 1,5 mm², isolamento 750 V - isolação em PVC 70°C</t>
  </si>
  <si>
    <t>Cabo de cobre de 2,5 mm², isolamento 750 V - isolação em PVC 70°C</t>
  </si>
  <si>
    <t>Cabo de cobre de 4 mm², isolamento 750 V - isolação em PVC 70°C</t>
  </si>
  <si>
    <t>Cabo de cobre de 6 mm², isolamento 750 V - isolação em PVC 70°C</t>
  </si>
  <si>
    <t>39.02.010</t>
  </si>
  <si>
    <t>39.02.016</t>
  </si>
  <si>
    <t>39.02.020</t>
  </si>
  <si>
    <t>39.02.030</t>
  </si>
  <si>
    <t>Cabo de cobre de 50 mm², isolamento 8,7/15 kV - isolação EPR 90°C</t>
  </si>
  <si>
    <t>39.06.074</t>
  </si>
  <si>
    <t>Disjuntor termomagnético, tripolar 220/380 V, corrente de 60 A até 100 A</t>
  </si>
  <si>
    <t>37.13.660</t>
  </si>
  <si>
    <t>Disjuntor termomagnético, unipolar 127/220 V, corrente de 10 A até 30 A</t>
  </si>
  <si>
    <t>37.13.600</t>
  </si>
  <si>
    <t>Disjuntor termomagnético, bipolar 220/380 V, corrente de 10 A até 50 A</t>
  </si>
  <si>
    <t>37.13.630</t>
  </si>
  <si>
    <t>Quadro de distribuição universal de sobrepor, para disjuntores 34 DIN / 24 Bolt-on - 150 A - sem componentes</t>
  </si>
  <si>
    <t>37.04.270</t>
  </si>
  <si>
    <t>Barramento de cobre nu</t>
  </si>
  <si>
    <t>37.10.010</t>
  </si>
  <si>
    <t>Dispositivo diferencial residual de 25 A x 30 mA - 2 polos</t>
  </si>
  <si>
    <t>37.17.060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</si>
  <si>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</si>
  <si>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</si>
  <si>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</si>
  <si>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</si>
  <si>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</si>
  <si>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</si>
  <si>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</si>
  <si>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</si>
  <si>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</si>
  <si>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</si>
  <si>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</si>
  <si>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</si>
  <si>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</si>
  <si>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</si>
  <si>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</si>
  <si>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</si>
  <si>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</si>
  <si>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</si>
  <si>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</si>
  <si>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</si>
  <si>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</si>
  <si>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</si>
  <si>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</si>
  <si>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</si>
  <si>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</si>
  <si>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Condulete em PVC de - com tampa, tipos X,L,T diversas dimensões</t>
  </si>
  <si>
    <t>40.06.510</t>
  </si>
  <si>
    <t>Tomada 2P+T de 10 A - 250 V, completa</t>
  </si>
  <si>
    <t>40.04.450</t>
  </si>
  <si>
    <t>Interruptor com 1 tecla simples e placa</t>
  </si>
  <si>
    <t>40.05.020</t>
  </si>
  <si>
    <t>Interruptor com 2 teclas simples e placa</t>
  </si>
  <si>
    <t>40.05.040</t>
  </si>
  <si>
    <t>Haste de aterramento de 5/8" x 2,4 m</t>
  </si>
  <si>
    <t>42.05.200</t>
  </si>
  <si>
    <t>Conector olhal cabo/haste de 5/8´</t>
  </si>
  <si>
    <t>42.05.160</t>
  </si>
  <si>
    <t>Remoção de condulete</t>
  </si>
  <si>
    <t>04.18.340</t>
  </si>
  <si>
    <t>Remoção de condutor embutido diâmetro externo até 6,5 mm</t>
  </si>
  <si>
    <t>04.18.390</t>
  </si>
  <si>
    <t>Remoção de condutor aparente diâmetro externo até 6,5 mm</t>
  </si>
  <si>
    <t>04.18.370</t>
  </si>
  <si>
    <t>Remoção de disjuntor termomagnético</t>
  </si>
  <si>
    <t>04.19.060</t>
  </si>
  <si>
    <t>SEMANA 01</t>
  </si>
  <si>
    <t>SEMANA 02</t>
  </si>
  <si>
    <t>SEMANA 04</t>
  </si>
  <si>
    <t>SEMANA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</si>
</sst>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-[$R$-416]\ * #,##0.00_-;\-[$R$-416]\ * #,##0.00_-;_-[$R$-416]\ * &quot;-&quot;??_-;_-@_-"/>
    <numFmt numFmtId="166" formatCode="0.0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Gadugi"/>
      <family val="2"/>
    </font>
    <font>
      <b/>
      <sz val="8"/>
      <color theme="1" tint="0.34998626667073579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Gadugi"/>
      <family val="2"/>
    </font>
    <font>
      <b/>
      <sz val="7"/>
      <color theme="1" tint="0.34998626667073579"/>
      <name val="Times New Roman"/>
      <family val="1"/>
    </font>
    <font>
      <b/>
      <sz val="10"/>
      <color theme="1"/>
      <name val="Gadugi"/>
      <family val="2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1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29B95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</cellStyleXfs>
  <cellXfs count="30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44" fontId="0" fillId="0" borderId="0" xfId="0" applyNumberFormat="1"/>
    <xf numFmtId="0" fontId="7" fillId="0" borderId="0" xfId="0" applyFont="1"/>
    <xf numFmtId="0" fontId="0" fillId="0" borderId="5" xfId="0" applyBorder="1"/>
    <xf numFmtId="0" fontId="10" fillId="0" borderId="0" xfId="4" applyFont="1" applyAlignment="1">
      <alignment vertical="center"/>
    </xf>
    <xf numFmtId="0" fontId="11" fillId="0" borderId="0" xfId="4" applyFont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10" fontId="5" fillId="2" borderId="1" xfId="3" applyNumberFormat="1" applyFont="1" applyFill="1" applyBorder="1" applyAlignment="1">
      <alignment horizontal="center" vertical="center"/>
    </xf>
    <xf numFmtId="10" fontId="5" fillId="0" borderId="1" xfId="3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3" borderId="7" xfId="0" applyFont="1" applyFill="1" applyBorder="1"/>
    <xf numFmtId="0" fontId="8" fillId="4" borderId="1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/>
    </xf>
    <xf numFmtId="165" fontId="2" fillId="0" borderId="0" xfId="0" applyNumberFormat="1" applyFont="1"/>
    <xf numFmtId="0" fontId="0" fillId="0" borderId="2" xfId="0" applyBorder="1"/>
    <xf numFmtId="0" fontId="0" fillId="0" borderId="13" xfId="0" applyBorder="1"/>
    <xf numFmtId="0" fontId="3" fillId="3" borderId="6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13" fillId="3" borderId="7" xfId="0" applyFont="1" applyFill="1" applyBorder="1" applyAlignment="1">
      <alignment horizontal="right" vertical="center"/>
    </xf>
    <xf numFmtId="44" fontId="23" fillId="4" borderId="34" xfId="0" applyNumberFormat="1" applyFont="1" applyFill="1" applyBorder="1"/>
    <xf numFmtId="0" fontId="8" fillId="4" borderId="33" xfId="0" applyFont="1" applyFill="1" applyBorder="1" applyAlignment="1">
      <alignment horizontal="center" vertical="center"/>
    </xf>
    <xf numFmtId="10" fontId="13" fillId="3" borderId="15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10" fontId="13" fillId="3" borderId="7" xfId="0" applyNumberFormat="1" applyFont="1" applyFill="1" applyBorder="1" applyAlignment="1">
      <alignment horizontal="right" vertical="center"/>
    </xf>
    <xf numFmtId="0" fontId="6" fillId="0" borderId="9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4" fontId="5" fillId="0" borderId="10" xfId="0" applyNumberFormat="1" applyFont="1" applyBorder="1" applyAlignment="1">
      <alignment horizontal="center" vertical="center"/>
    </xf>
    <xf numFmtId="4" fontId="0" fillId="0" borderId="9" xfId="0" applyNumberFormat="1" applyBorder="1" applyAlignment="1">
      <alignment horizontal="center"/>
    </xf>
    <xf numFmtId="4" fontId="0" fillId="0" borderId="9" xfId="0" applyNumberForma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44" fontId="5" fillId="0" borderId="24" xfId="0" applyNumberFormat="1" applyFont="1" applyBorder="1" applyAlignment="1">
      <alignment vertical="center"/>
    </xf>
    <xf numFmtId="10" fontId="5" fillId="0" borderId="24" xfId="3" applyNumberFormat="1" applyFont="1" applyBorder="1" applyAlignment="1">
      <alignment vertical="center"/>
    </xf>
    <xf numFmtId="0" fontId="24" fillId="0" borderId="1" xfId="7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4" fontId="5" fillId="0" borderId="34" xfId="1" applyFont="1" applyFill="1" applyBorder="1" applyAlignment="1">
      <alignment horizontal="center" vertical="center"/>
    </xf>
    <xf numFmtId="44" fontId="24" fillId="0" borderId="1" xfId="7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4" fontId="24" fillId="0" borderId="34" xfId="7" applyNumberFormat="1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3" borderId="7" xfId="0" applyFont="1" applyFill="1" applyBorder="1" applyAlignment="1">
      <alignment horizontal="right" vertical="center"/>
    </xf>
    <xf numFmtId="44" fontId="8" fillId="4" borderId="5" xfId="0" applyNumberFormat="1" applyFont="1" applyFill="1" applyBorder="1" applyAlignment="1">
      <alignment horizontal="center" vertical="center"/>
    </xf>
    <xf numFmtId="44" fontId="0" fillId="0" borderId="0" xfId="1" applyFont="1" applyBorder="1"/>
    <xf numFmtId="9" fontId="0" fillId="0" borderId="1" xfId="3" applyFont="1" applyFill="1" applyBorder="1" applyAlignment="1">
      <alignment horizontal="center" vertical="center"/>
    </xf>
    <xf numFmtId="9" fontId="0" fillId="0" borderId="11" xfId="3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vertical="center" wrapText="1"/>
    </xf>
    <xf numFmtId="44" fontId="5" fillId="0" borderId="37" xfId="1" applyFont="1" applyBorder="1" applyAlignment="1">
      <alignment vertical="center"/>
    </xf>
    <xf numFmtId="10" fontId="5" fillId="0" borderId="39" xfId="3" applyNumberFormat="1" applyFont="1" applyBorder="1" applyAlignment="1">
      <alignment vertical="center"/>
    </xf>
    <xf numFmtId="10" fontId="28" fillId="3" borderId="15" xfId="0" applyNumberFormat="1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9" fontId="0" fillId="6" borderId="1" xfId="3" applyFont="1" applyFill="1" applyBorder="1" applyAlignment="1">
      <alignment horizontal="center" vertical="center"/>
    </xf>
    <xf numFmtId="44" fontId="0" fillId="0" borderId="1" xfId="0" applyNumberFormat="1" applyBorder="1"/>
    <xf numFmtId="44" fontId="12" fillId="0" borderId="38" xfId="0" applyNumberFormat="1" applyFont="1" applyBorder="1" applyAlignment="1">
      <alignment vertical="center"/>
    </xf>
    <xf numFmtId="44" fontId="5" fillId="0" borderId="24" xfId="1" applyFont="1" applyFill="1" applyBorder="1" applyAlignment="1">
      <alignment vertical="center"/>
    </xf>
    <xf numFmtId="10" fontId="5" fillId="0" borderId="24" xfId="3" applyNumberFormat="1" applyFont="1" applyFill="1" applyBorder="1" applyAlignment="1">
      <alignment vertical="center"/>
    </xf>
    <xf numFmtId="0" fontId="3" fillId="7" borderId="7" xfId="0" applyFont="1" applyFill="1" applyBorder="1" applyAlignment="1">
      <alignment vertical="center"/>
    </xf>
    <xf numFmtId="10" fontId="3" fillId="7" borderId="15" xfId="0" applyNumberFormat="1" applyFont="1" applyFill="1" applyBorder="1" applyAlignment="1">
      <alignment vertical="center"/>
    </xf>
    <xf numFmtId="0" fontId="8" fillId="4" borderId="18" xfId="0" applyFont="1" applyFill="1" applyBorder="1" applyAlignment="1">
      <alignment vertical="center"/>
    </xf>
    <xf numFmtId="2" fontId="24" fillId="0" borderId="19" xfId="0" applyNumberFormat="1" applyFont="1" applyBorder="1" applyAlignment="1">
      <alignment horizontal="center" vertical="center"/>
    </xf>
    <xf numFmtId="0" fontId="13" fillId="3" borderId="6" xfId="0" applyFont="1" applyFill="1" applyBorder="1" applyAlignment="1">
      <alignment horizontal="right" vertical="center"/>
    </xf>
    <xf numFmtId="0" fontId="3" fillId="3" borderId="0" xfId="0" applyFont="1" applyFill="1" applyAlignment="1">
      <alignment horizontal="right" vertical="center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166" fontId="0" fillId="2" borderId="1" xfId="0" applyNumberFormat="1" applyFill="1" applyBorder="1"/>
    <xf numFmtId="0" fontId="0" fillId="8" borderId="1" xfId="0" applyFill="1" applyBorder="1" applyAlignment="1">
      <alignment wrapText="1"/>
    </xf>
    <xf numFmtId="0" fontId="0" fillId="8" borderId="1" xfId="0" applyFill="1" applyBorder="1" applyAlignment="1">
      <alignment horizontal="center" vertical="center"/>
    </xf>
    <xf numFmtId="166" fontId="0" fillId="8" borderId="1" xfId="0" applyNumberFormat="1" applyFill="1" applyBorder="1"/>
    <xf numFmtId="166" fontId="0" fillId="8" borderId="1" xfId="0" applyNumberFormat="1" applyFill="1" applyBorder="1" applyAlignment="1">
      <alignment vertical="center"/>
    </xf>
    <xf numFmtId="49" fontId="0" fillId="8" borderId="9" xfId="0" applyNumberForma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0" fontId="26" fillId="4" borderId="9" xfId="0" applyFont="1" applyFill="1" applyBorder="1" applyAlignment="1">
      <alignment horizontal="center" vertical="center" wrapText="1"/>
    </xf>
    <xf numFmtId="166" fontId="0" fillId="8" borderId="44" xfId="0" applyNumberFormat="1" applyFill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/>
    </xf>
    <xf numFmtId="0" fontId="0" fillId="2" borderId="44" xfId="0" applyFill="1" applyBorder="1" applyAlignment="1">
      <alignment wrapText="1"/>
    </xf>
    <xf numFmtId="0" fontId="0" fillId="2" borderId="44" xfId="0" applyFill="1" applyBorder="1" applyAlignment="1">
      <alignment horizontal="center" vertical="center"/>
    </xf>
    <xf numFmtId="166" fontId="0" fillId="2" borderId="44" xfId="0" applyNumberFormat="1" applyFill="1" applyBorder="1"/>
    <xf numFmtId="49" fontId="0" fillId="8" borderId="44" xfId="0" applyNumberFormat="1" applyFill="1" applyBorder="1" applyAlignment="1">
      <alignment horizontal="left" vertical="center"/>
    </xf>
    <xf numFmtId="0" fontId="0" fillId="8" borderId="44" xfId="0" applyFill="1" applyBorder="1" applyAlignment="1">
      <alignment wrapText="1"/>
    </xf>
    <xf numFmtId="0" fontId="0" fillId="8" borderId="44" xfId="0" applyFill="1" applyBorder="1" applyAlignment="1">
      <alignment horizontal="center" vertical="center"/>
    </xf>
    <xf numFmtId="0" fontId="0" fillId="8" borderId="44" xfId="0" applyFill="1" applyBorder="1" applyAlignment="1">
      <alignment vertical="center" wrapText="1"/>
    </xf>
    <xf numFmtId="2" fontId="24" fillId="0" borderId="1" xfId="7" applyNumberFormat="1" applyFont="1" applyFill="1" applyBorder="1" applyAlignment="1">
      <alignment horizontal="center" vertical="center"/>
    </xf>
    <xf numFmtId="44" fontId="5" fillId="0" borderId="35" xfId="1" applyFont="1" applyFill="1" applyBorder="1" applyAlignment="1">
      <alignment vertical="center"/>
    </xf>
    <xf numFmtId="44" fontId="6" fillId="0" borderId="35" xfId="0" applyNumberFormat="1" applyFont="1" applyBorder="1" applyAlignment="1">
      <alignment vertical="center"/>
    </xf>
    <xf numFmtId="9" fontId="6" fillId="0" borderId="35" xfId="3" applyFont="1" applyFill="1" applyBorder="1" applyAlignment="1">
      <alignment vertical="center"/>
    </xf>
    <xf numFmtId="44" fontId="5" fillId="0" borderId="35" xfId="0" applyNumberFormat="1" applyFont="1" applyBorder="1" applyAlignment="1">
      <alignment vertical="center"/>
    </xf>
    <xf numFmtId="9" fontId="0" fillId="0" borderId="24" xfId="3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0" borderId="1" xfId="0" applyFont="1" applyBorder="1"/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2" fillId="2" borderId="10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44" fontId="5" fillId="0" borderId="9" xfId="1" applyFont="1" applyBorder="1" applyAlignment="1">
      <alignment horizontal="center"/>
    </xf>
    <xf numFmtId="44" fontId="5" fillId="0" borderId="11" xfId="1" applyFont="1" applyBorder="1" applyAlignment="1">
      <alignment horizontal="center"/>
    </xf>
    <xf numFmtId="0" fontId="5" fillId="0" borderId="9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5" fillId="0" borderId="9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15" fillId="4" borderId="16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2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18" fillId="0" borderId="13" xfId="0" applyFont="1" applyBorder="1" applyAlignment="1">
      <alignment horizontal="center" vertical="top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/>
    </xf>
    <xf numFmtId="0" fontId="16" fillId="0" borderId="40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/>
    </xf>
    <xf numFmtId="0" fontId="18" fillId="0" borderId="43" xfId="0" applyFont="1" applyBorder="1" applyAlignment="1">
      <alignment horizontal="center"/>
    </xf>
    <xf numFmtId="0" fontId="18" fillId="0" borderId="42" xfId="0" applyFont="1" applyBorder="1" applyAlignment="1">
      <alignment horizontal="center" vertical="top"/>
    </xf>
    <xf numFmtId="0" fontId="18" fillId="0" borderId="43" xfId="0" applyFont="1" applyBorder="1" applyAlignment="1">
      <alignment horizontal="center" vertical="top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vertical="center" wrapText="1"/>
    </xf>
    <xf numFmtId="0" fontId="13" fillId="3" borderId="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13" fillId="3" borderId="6" xfId="0" applyFont="1" applyFill="1" applyBorder="1" applyAlignment="1">
      <alignment horizontal="right" vertical="center"/>
    </xf>
    <xf numFmtId="0" fontId="13" fillId="3" borderId="17" xfId="0" applyFont="1" applyFill="1" applyBorder="1" applyAlignment="1">
      <alignment horizontal="right" vertical="center"/>
    </xf>
    <xf numFmtId="0" fontId="3" fillId="3" borderId="0" xfId="0" applyFont="1" applyFill="1" applyAlignment="1">
      <alignment horizontal="right" vertical="center"/>
    </xf>
    <xf numFmtId="0" fontId="3" fillId="3" borderId="13" xfId="0" applyFont="1" applyFill="1" applyBorder="1" applyAlignment="1">
      <alignment horizontal="right" vertical="center"/>
    </xf>
    <xf numFmtId="0" fontId="13" fillId="3" borderId="2" xfId="0" applyFont="1" applyFill="1" applyBorder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44" fontId="6" fillId="5" borderId="21" xfId="1" applyFont="1" applyFill="1" applyBorder="1" applyAlignment="1">
      <alignment horizontal="center" vertical="center"/>
    </xf>
    <xf numFmtId="44" fontId="6" fillId="5" borderId="23" xfId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4" fontId="6" fillId="3" borderId="21" xfId="0" applyNumberFormat="1" applyFont="1" applyFill="1" applyBorder="1" applyAlignment="1">
      <alignment horizontal="center" vertical="center"/>
    </xf>
    <xf numFmtId="44" fontId="6" fillId="3" borderId="22" xfId="0" applyNumberFormat="1" applyFont="1" applyFill="1" applyBorder="1" applyAlignment="1">
      <alignment horizontal="center" vertical="center"/>
    </xf>
    <xf numFmtId="44" fontId="6" fillId="3" borderId="23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44" fontId="5" fillId="0" borderId="8" xfId="1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8" fillId="4" borderId="40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5" fillId="4" borderId="30" xfId="0" applyFont="1" applyFill="1" applyBorder="1" applyAlignment="1">
      <alignment horizontal="center" vertical="center"/>
    </xf>
    <xf numFmtId="0" fontId="15" fillId="4" borderId="31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right" vertical="center"/>
    </xf>
    <xf numFmtId="0" fontId="3" fillId="7" borderId="17" xfId="0" applyFont="1" applyFill="1" applyBorder="1" applyAlignment="1">
      <alignment horizontal="right" vertical="center"/>
    </xf>
    <xf numFmtId="0" fontId="3" fillId="7" borderId="0" xfId="0" applyFont="1" applyFill="1" applyAlignment="1">
      <alignment horizontal="right" vertical="center"/>
    </xf>
    <xf numFmtId="0" fontId="3" fillId="7" borderId="13" xfId="0" applyFont="1" applyFill="1" applyBorder="1" applyAlignment="1">
      <alignment horizontal="right" vertical="center"/>
    </xf>
    <xf numFmtId="0" fontId="6" fillId="7" borderId="16" xfId="0" applyFont="1" applyFill="1" applyBorder="1" applyAlignment="1">
      <alignment horizontal="left" vertical="center" wrapText="1"/>
    </xf>
    <xf numFmtId="0" fontId="6" fillId="7" borderId="6" xfId="0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0" fontId="6" fillId="7" borderId="14" xfId="0" applyFont="1" applyFill="1" applyBorder="1" applyAlignment="1">
      <alignment horizontal="left" vertical="center"/>
    </xf>
    <xf numFmtId="0" fontId="6" fillId="7" borderId="7" xfId="0" applyFont="1" applyFill="1" applyBorder="1" applyAlignment="1">
      <alignment horizontal="left" vertical="center"/>
    </xf>
    <xf numFmtId="0" fontId="2" fillId="0" borderId="45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17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right" vertical="center"/>
    </xf>
    <xf numFmtId="0" fontId="13" fillId="3" borderId="16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 wrapText="1"/>
    </xf>
    <xf numFmtId="0" fontId="13" fillId="3" borderId="1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/>
    </xf>
    <xf numFmtId="10" fontId="6" fillId="3" borderId="1" xfId="3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6" fillId="3" borderId="16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8" fillId="4" borderId="33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14" fontId="13" fillId="3" borderId="6" xfId="0" applyNumberFormat="1" applyFont="1" applyFill="1" applyBorder="1" applyAlignment="1">
      <alignment horizontal="right" vertical="center"/>
    </xf>
  </cellXfs>
  <cellStyles count="14">
    <cellStyle name="Moeda" xfId="1" builtinId="4"/>
    <cellStyle name="Moeda 2" xfId="6" xr:uid="{00000000-0005-0000-0000-000001000000}"/>
    <cellStyle name="Normal" xfId="0" builtinId="0"/>
    <cellStyle name="Normal 2" xfId="4" xr:uid="{00000000-0005-0000-0000-000003000000}"/>
    <cellStyle name="Normal 2 2" xfId="10" xr:uid="{8175A23E-C648-426C-8BCD-5F7EF9FA85DB}"/>
    <cellStyle name="Normal 3" xfId="8" xr:uid="{DF8CE83D-2CDB-446A-908F-3425C12F185A}"/>
    <cellStyle name="Porcentagem" xfId="3" builtinId="5"/>
    <cellStyle name="Porcentagem 2" xfId="5" xr:uid="{00000000-0005-0000-0000-000005000000}"/>
    <cellStyle name="Vírgula" xfId="7" builtinId="3"/>
    <cellStyle name="Vírgula 2" xfId="2" xr:uid="{00000000-0005-0000-0000-000007000000}"/>
    <cellStyle name="Vírgula 2 2" xfId="13" xr:uid="{2518799B-F650-47CA-8BAA-B0FE0AD08794}"/>
    <cellStyle name="Vírgula 2 3" xfId="11" xr:uid="{D18051F5-CDDF-4F35-897A-6903C99EF948}"/>
    <cellStyle name="Vírgula 3" xfId="9" xr:uid="{925236F4-D7F4-4113-890D-E8DA5F9CB6D7}"/>
    <cellStyle name="Vírgula 4" xfId="12" xr:uid="{EA0F228D-DE17-4BC8-B42D-3DBB8D435AA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100" b="1"/>
              <a:t>PROGRESSÃO DE EXECUÇÃO</a:t>
            </a:r>
          </a:p>
        </c:rich>
      </c:tx>
      <c:layout>
        <c:manualLayout>
          <c:xMode val="edge"/>
          <c:yMode val="edge"/>
          <c:x val="0.40470452386664013"/>
          <c:y val="4.20077159900879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CFF!$P$3</c:f>
              <c:strCache>
                <c:ptCount val="1"/>
                <c:pt idx="0">
                  <c:v>MÊS 01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CFF!$O$4:$O$9</c:f>
              <c:strCache>
                <c:ptCount val="6"/>
                <c:pt idx="1">
                  <c:v>SUBSTITUIÇÃO E REPAROS SISTEMA ELÉTRICO</c:v>
                </c:pt>
                <c:pt idx="2">
                  <c:v>#REF!</c:v>
                </c:pt>
                <c:pt idx="3">
                  <c:v>#REF!</c:v>
                </c:pt>
                <c:pt idx="4">
                  <c:v>#REF!</c:v>
                </c:pt>
                <c:pt idx="5">
                  <c:v>#REF!</c:v>
                </c:pt>
              </c:strCache>
            </c:strRef>
          </c:cat>
          <c:val>
            <c:numRef>
              <c:f>CFF!$P$4:$P$9</c:f>
              <c:numCache>
                <c:formatCode>0%</c:formatCode>
                <c:ptCount val="6"/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C5-4F1D-BD5A-17F7C75F157A}"/>
            </c:ext>
          </c:extLst>
        </c:ser>
        <c:ser>
          <c:idx val="1"/>
          <c:order val="1"/>
          <c:tx>
            <c:strRef>
              <c:f>CFF!$Q$3</c:f>
              <c:strCache>
                <c:ptCount val="1"/>
                <c:pt idx="0">
                  <c:v>MÊS 02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CFF!$O$4:$O$9</c:f>
              <c:strCache>
                <c:ptCount val="6"/>
                <c:pt idx="1">
                  <c:v>SUBSTITUIÇÃO E REPAROS SISTEMA ELÉTRICO</c:v>
                </c:pt>
                <c:pt idx="2">
                  <c:v>#REF!</c:v>
                </c:pt>
                <c:pt idx="3">
                  <c:v>#REF!</c:v>
                </c:pt>
                <c:pt idx="4">
                  <c:v>#REF!</c:v>
                </c:pt>
                <c:pt idx="5">
                  <c:v>#REF!</c:v>
                </c:pt>
              </c:strCache>
            </c:strRef>
          </c:cat>
          <c:val>
            <c:numRef>
              <c:f>CFF!$Q$4:$Q$9</c:f>
              <c:numCache>
                <c:formatCode>0%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0.5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8C5-4F1D-BD5A-17F7C75F157A}"/>
            </c:ext>
          </c:extLst>
        </c:ser>
        <c:ser>
          <c:idx val="2"/>
          <c:order val="2"/>
          <c:tx>
            <c:strRef>
              <c:f>CFF!$R$3</c:f>
              <c:strCache>
                <c:ptCount val="1"/>
                <c:pt idx="0">
                  <c:v>MÊS 03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CFF!$O$4:$O$9</c:f>
              <c:strCache>
                <c:ptCount val="6"/>
                <c:pt idx="1">
                  <c:v>SUBSTITUIÇÃO E REPAROS SISTEMA ELÉTRICO</c:v>
                </c:pt>
                <c:pt idx="2">
                  <c:v>#REF!</c:v>
                </c:pt>
                <c:pt idx="3">
                  <c:v>#REF!</c:v>
                </c:pt>
                <c:pt idx="4">
                  <c:v>#REF!</c:v>
                </c:pt>
                <c:pt idx="5">
                  <c:v>#REF!</c:v>
                </c:pt>
              </c:strCache>
            </c:strRef>
          </c:cat>
          <c:val>
            <c:numRef>
              <c:f>CFF!$R$4:$R$9</c:f>
              <c:numCache>
                <c:formatCode>0%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0.5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8C5-4F1D-BD5A-17F7C75F157A}"/>
            </c:ext>
          </c:extLst>
        </c:ser>
        <c:ser>
          <c:idx val="3"/>
          <c:order val="3"/>
          <c:tx>
            <c:strRef>
              <c:f>CFF!$S$3</c:f>
              <c:strCache>
                <c:ptCount val="1"/>
                <c:pt idx="0">
                  <c:v>MÊS 04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CFF!$O$4:$O$9</c:f>
              <c:strCache>
                <c:ptCount val="6"/>
                <c:pt idx="1">
                  <c:v>SUBSTITUIÇÃO E REPAROS SISTEMA ELÉTRICO</c:v>
                </c:pt>
                <c:pt idx="2">
                  <c:v>#REF!</c:v>
                </c:pt>
                <c:pt idx="3">
                  <c:v>#REF!</c:v>
                </c:pt>
                <c:pt idx="4">
                  <c:v>#REF!</c:v>
                </c:pt>
                <c:pt idx="5">
                  <c:v>#REF!</c:v>
                </c:pt>
              </c:strCache>
            </c:strRef>
          </c:cat>
          <c:val>
            <c:numRef>
              <c:f>CFF!$S$4:$S$9</c:f>
              <c:numCache>
                <c:formatCode>0%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8C5-4F1D-BD5A-17F7C75F1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775467568"/>
        <c:axId val="775468048"/>
      </c:barChart>
      <c:catAx>
        <c:axId val="7754675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75468048"/>
        <c:crosses val="autoZero"/>
        <c:auto val="1"/>
        <c:lblAlgn val="ctr"/>
        <c:lblOffset val="100"/>
        <c:noMultiLvlLbl val="0"/>
      </c:catAx>
      <c:valAx>
        <c:axId val="77546804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800"/>
                  <a:t>%</a:t>
                </a:r>
                <a:r>
                  <a:rPr lang="pt-BR" sz="800" baseline="0"/>
                  <a:t> DE EXECUÇÃO  </a:t>
                </a:r>
                <a:r>
                  <a:rPr lang="pt-BR" sz="800"/>
                  <a:t>0,00%   		  50,00%   		              100%</a:t>
                </a:r>
              </a:p>
            </c:rich>
          </c:tx>
          <c:layout>
            <c:manualLayout>
              <c:xMode val="edge"/>
              <c:yMode val="edge"/>
              <c:x val="0.15626294529684367"/>
              <c:y val="0.715059547550100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out"/>
        <c:minorTickMark val="none"/>
        <c:tickLblPos val="nextTo"/>
        <c:crossAx val="775467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2524383454863615"/>
          <c:y val="0.88140088134811723"/>
          <c:w val="0.46901211217950056"/>
          <c:h val="5.7990065216297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112063</xdr:rowOff>
    </xdr:from>
    <xdr:to>
      <xdr:col>3</xdr:col>
      <xdr:colOff>266700</xdr:colOff>
      <xdr:row>5</xdr:row>
      <xdr:rowOff>105714</xdr:rowOff>
    </xdr:to>
    <xdr:pic>
      <xdr:nvPicPr>
        <xdr:cNvPr id="2" name="Imagem 1" descr="brasaoRodap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80974" y="216838"/>
          <a:ext cx="904876" cy="765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108087</xdr:colOff>
      <xdr:row>1</xdr:row>
      <xdr:rowOff>97323</xdr:rowOff>
    </xdr:from>
    <xdr:to>
      <xdr:col>3</xdr:col>
      <xdr:colOff>107673</xdr:colOff>
      <xdr:row>5</xdr:row>
      <xdr:rowOff>173217</xdr:rowOff>
    </xdr:to>
    <xdr:pic>
      <xdr:nvPicPr>
        <xdr:cNvPr id="2" name="Imagem 1" descr="brasaoRodape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49500" y="138736"/>
          <a:ext cx="935521" cy="8544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17806</xdr:colOff>
      <xdr:row>44</xdr:row>
      <xdr:rowOff>46366</xdr:rowOff>
    </xdr:from>
    <xdr:ext cx="2210215" cy="591395"/>
    <xdr:sp macro="" textlink="">
      <xdr:nvSpPr>
        <xdr:cNvPr id="9" name="CaixaDeText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4067" y="9364301"/>
          <a:ext cx="2210215" cy="59139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pt-BR" sz="900"/>
            <a:t>Obs: O valor total presente nesta planilha engloba o valor de, material / matéria prima, mão</a:t>
          </a:r>
          <a:r>
            <a:rPr lang="pt-BR" sz="900" baseline="0"/>
            <a:t> de obra</a:t>
          </a:r>
          <a:r>
            <a:rPr lang="pt-BR" sz="900"/>
            <a:t> e BDI.</a:t>
          </a:r>
        </a:p>
      </xdr:txBody>
    </xdr:sp>
    <xdr:clientData/>
  </xdr:oneCellAnchor>
  <xdr:oneCellAnchor>
    <xdr:from>
      <xdr:col>5</xdr:col>
      <xdr:colOff>239508</xdr:colOff>
      <xdr:row>50</xdr:row>
      <xdr:rowOff>33124</xdr:rowOff>
    </xdr:from>
    <xdr:ext cx="2502040" cy="765796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5349878" y="11082124"/>
          <a:ext cx="2502040" cy="765796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+mn-lt"/>
            </a:rPr>
            <a:t>FÁBIO</a:t>
          </a:r>
          <a:r>
            <a:rPr lang="pt-BR" sz="1200" b="1" baseline="0">
              <a:latin typeface="+mn-lt"/>
            </a:rPr>
            <a:t> HENRIQUE MAZIEIRO GIGLIO</a:t>
          </a:r>
          <a:endParaRPr lang="pt-BR" sz="1200" b="1">
            <a:latin typeface="+mn-lt"/>
          </a:endParaRPr>
        </a:p>
        <a:p>
          <a:pPr algn="ctr"/>
          <a:r>
            <a:rPr lang="pt-BR" sz="1000">
              <a:latin typeface="+mn-lt"/>
            </a:rPr>
            <a:t>SECRETARIO MUNICIPAL DE ENGENHARIA E INFRAESTRUTURA</a:t>
          </a:r>
          <a:r>
            <a:rPr lang="pt-BR" sz="1000" baseline="0">
              <a:latin typeface="+mn-lt"/>
            </a:rPr>
            <a:t> URBANA</a:t>
          </a:r>
        </a:p>
        <a:p>
          <a:pPr algn="ctr"/>
          <a:r>
            <a:rPr lang="pt-BR" sz="1000" baseline="0">
              <a:latin typeface="+mn-lt"/>
            </a:rPr>
            <a:t>CREA-SP 5062348671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</xdr:row>
      <xdr:rowOff>28575</xdr:rowOff>
    </xdr:from>
    <xdr:to>
      <xdr:col>3</xdr:col>
      <xdr:colOff>783462</xdr:colOff>
      <xdr:row>5</xdr:row>
      <xdr:rowOff>142875</xdr:rowOff>
    </xdr:to>
    <xdr:pic>
      <xdr:nvPicPr>
        <xdr:cNvPr id="8" name="Imagem 7" descr="brasaoRodape.pn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90500" y="133350"/>
          <a:ext cx="104063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7</xdr:col>
      <xdr:colOff>243620</xdr:colOff>
      <xdr:row>23</xdr:row>
      <xdr:rowOff>57968</xdr:rowOff>
    </xdr:from>
    <xdr:ext cx="2961750" cy="770283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5287729" y="5549338"/>
          <a:ext cx="2961750" cy="770283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050" b="1">
              <a:latin typeface="Bell MT" pitchFamily="18" charset="0"/>
            </a:rPr>
            <a:t>FÁBIO</a:t>
          </a:r>
          <a:r>
            <a:rPr lang="pt-BR" sz="1050" b="1" baseline="0">
              <a:latin typeface="Bell MT" pitchFamily="18" charset="0"/>
            </a:rPr>
            <a:t> HENRIQUE MAZIEIRO GIGLIO</a:t>
          </a:r>
          <a:endParaRPr lang="pt-BR" sz="1050" b="1">
            <a:latin typeface="Bell MT" pitchFamily="18" charset="0"/>
          </a:endParaRPr>
        </a:p>
        <a:p>
          <a:pPr algn="ctr"/>
          <a:r>
            <a:rPr lang="pt-BR" sz="1050"/>
            <a:t>SECRETARIO MUNICIPAL DE ENGENHARIA E INFRAESTRUTURA</a:t>
          </a:r>
          <a:r>
            <a:rPr lang="pt-BR" sz="1050" baseline="0"/>
            <a:t> URBANA</a:t>
          </a:r>
        </a:p>
        <a:p>
          <a:pPr algn="ctr"/>
          <a:r>
            <a:rPr lang="pt-BR" sz="1050" baseline="0"/>
            <a:t>CREA-SP 5062348671</a:t>
          </a:r>
        </a:p>
      </xdr:txBody>
    </xdr:sp>
    <xdr:clientData/>
  </xdr:oneCellAnchor>
  <xdr:twoCellAnchor>
    <xdr:from>
      <xdr:col>3</xdr:col>
      <xdr:colOff>438151</xdr:colOff>
      <xdr:row>30</xdr:row>
      <xdr:rowOff>38098</xdr:rowOff>
    </xdr:from>
    <xdr:to>
      <xdr:col>10</xdr:col>
      <xdr:colOff>495300</xdr:colOff>
      <xdr:row>49</xdr:row>
      <xdr:rowOff>114300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4678D5DC-A72A-0A1F-6A8D-C9D3006CFC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4</xdr:col>
      <xdr:colOff>542925</xdr:colOff>
      <xdr:row>54</xdr:row>
      <xdr:rowOff>57150</xdr:rowOff>
    </xdr:from>
    <xdr:ext cx="2961750" cy="770283"/>
    <xdr:sp macro="" textlink="">
      <xdr:nvSpPr>
        <xdr:cNvPr id="11" name="CaixaDeTexto 10">
          <a:extLst>
            <a:ext uri="{FF2B5EF4-FFF2-40B4-BE49-F238E27FC236}">
              <a16:creationId xmlns:a16="http://schemas.microsoft.com/office/drawing/2014/main" id="{5D1F3C4F-6100-49DE-904E-C437EA804B68}"/>
            </a:ext>
          </a:extLst>
        </xdr:cNvPr>
        <xdr:cNvSpPr txBox="1"/>
      </xdr:nvSpPr>
      <xdr:spPr>
        <a:xfrm>
          <a:off x="3171825" y="11182350"/>
          <a:ext cx="2961750" cy="770283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050" b="1">
              <a:latin typeface="Bell MT" pitchFamily="18" charset="0"/>
            </a:rPr>
            <a:t>FÁBIO</a:t>
          </a:r>
          <a:r>
            <a:rPr lang="pt-BR" sz="1050" b="1" baseline="0">
              <a:latin typeface="Bell MT" pitchFamily="18" charset="0"/>
            </a:rPr>
            <a:t> HENRIQUE MAZIEIRO GIGLIO</a:t>
          </a:r>
          <a:endParaRPr lang="pt-BR" sz="1050" b="1">
            <a:latin typeface="Bell MT" pitchFamily="18" charset="0"/>
          </a:endParaRPr>
        </a:p>
        <a:p>
          <a:pPr algn="ctr"/>
          <a:r>
            <a:rPr lang="pt-BR" sz="1050"/>
            <a:t>SECRETARIO MUNICIPAL DE ENGENHARIA E INFRAESTRUTURA</a:t>
          </a:r>
          <a:r>
            <a:rPr lang="pt-BR" sz="1050" baseline="0"/>
            <a:t> URBANA</a:t>
          </a:r>
        </a:p>
        <a:p>
          <a:pPr algn="ctr"/>
          <a:r>
            <a:rPr lang="pt-BR" sz="1050" baseline="0"/>
            <a:t>CREA-SP 5062348671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45555</xdr:colOff>
      <xdr:row>1</xdr:row>
      <xdr:rowOff>33546</xdr:rowOff>
    </xdr:from>
    <xdr:to>
      <xdr:col>2</xdr:col>
      <xdr:colOff>347870</xdr:colOff>
      <xdr:row>5</xdr:row>
      <xdr:rowOff>149087</xdr:rowOff>
    </xdr:to>
    <xdr:pic>
      <xdr:nvPicPr>
        <xdr:cNvPr id="2" name="Imagem 1" descr="brasaoRodape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78077" y="141220"/>
          <a:ext cx="915228" cy="8775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95251</xdr:colOff>
      <xdr:row>1</xdr:row>
      <xdr:rowOff>50111</xdr:rowOff>
    </xdr:from>
    <xdr:to>
      <xdr:col>2</xdr:col>
      <xdr:colOff>417859</xdr:colOff>
      <xdr:row>6</xdr:row>
      <xdr:rowOff>1765</xdr:rowOff>
    </xdr:to>
    <xdr:pic>
      <xdr:nvPicPr>
        <xdr:cNvPr id="4" name="Imagem 3" descr="brasaoRodape.pn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228601" y="154886"/>
          <a:ext cx="932208" cy="8544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</xdr:col>
      <xdr:colOff>24851</xdr:colOff>
      <xdr:row>28</xdr:row>
      <xdr:rowOff>57977</xdr:rowOff>
    </xdr:from>
    <xdr:ext cx="3023152" cy="765796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847025" y="5325716"/>
          <a:ext cx="3023152" cy="765796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Bell MT" pitchFamily="18" charset="0"/>
            </a:rPr>
            <a:t>FÁBIO</a:t>
          </a:r>
          <a:r>
            <a:rPr lang="pt-BR" sz="1200" b="1" baseline="0">
              <a:latin typeface="Bell MT" pitchFamily="18" charset="0"/>
            </a:rPr>
            <a:t> HENRIQUE MAZIEIRO GIGLIO</a:t>
          </a:r>
          <a:endParaRPr lang="pt-BR" sz="1200" b="1">
            <a:latin typeface="Bell MT" pitchFamily="18" charset="0"/>
          </a:endParaRPr>
        </a:p>
        <a:p>
          <a:pPr algn="ctr"/>
          <a:r>
            <a:rPr lang="pt-BR" sz="1000"/>
            <a:t>SECRETARIO MUNICIPAL DE ENGENHARIA E INFRAESTRUTURA</a:t>
          </a:r>
          <a:r>
            <a:rPr lang="pt-BR" sz="1000" baseline="0"/>
            <a:t> URBANA</a:t>
          </a:r>
        </a:p>
        <a:p>
          <a:pPr algn="ctr"/>
          <a:r>
            <a:rPr lang="pt-BR" sz="1000" baseline="0"/>
            <a:t>CREA-SP 5062348671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112230</xdr:colOff>
      <xdr:row>1</xdr:row>
      <xdr:rowOff>33546</xdr:rowOff>
    </xdr:from>
    <xdr:to>
      <xdr:col>2</xdr:col>
      <xdr:colOff>500270</xdr:colOff>
      <xdr:row>5</xdr:row>
      <xdr:rowOff>129209</xdr:rowOff>
    </xdr:to>
    <xdr:pic>
      <xdr:nvPicPr>
        <xdr:cNvPr id="5" name="Imagem 4" descr="brasaoRodape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207480" y="147846"/>
          <a:ext cx="911915" cy="86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47627</xdr:rowOff>
    </xdr:from>
    <xdr:to>
      <xdr:col>2</xdr:col>
      <xdr:colOff>520147</xdr:colOff>
      <xdr:row>4</xdr:row>
      <xdr:rowOff>58089</xdr:rowOff>
    </xdr:to>
    <xdr:pic>
      <xdr:nvPicPr>
        <xdr:cNvPr id="4" name="Imagem 3" descr="brasaoRodape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66674" y="47627"/>
          <a:ext cx="1282148" cy="8105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</xdr:col>
      <xdr:colOff>38100</xdr:colOff>
      <xdr:row>32</xdr:row>
      <xdr:rowOff>38100</xdr:rowOff>
    </xdr:from>
    <xdr:ext cx="3260258" cy="785467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400175" y="3676650"/>
          <a:ext cx="3260258" cy="785467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Bell MT" pitchFamily="18" charset="0"/>
            </a:rPr>
            <a:t>FÁBIO</a:t>
          </a:r>
          <a:r>
            <a:rPr lang="pt-BR" sz="1200" b="1" baseline="0">
              <a:latin typeface="Bell MT" pitchFamily="18" charset="0"/>
            </a:rPr>
            <a:t> HENRIQUE MAZIEIRO GIGLIO</a:t>
          </a:r>
          <a:endParaRPr lang="pt-BR" sz="1200" b="1">
            <a:latin typeface="Bell MT" pitchFamily="18" charset="0"/>
          </a:endParaRPr>
        </a:p>
        <a:p>
          <a:pPr algn="ctr"/>
          <a:r>
            <a:rPr lang="pt-BR" sz="1000"/>
            <a:t>SECRETARIO MUNICIPAL DE ENGENHARIA E INFRAESTRUTURA</a:t>
          </a:r>
          <a:r>
            <a:rPr lang="pt-BR" sz="1000" baseline="0"/>
            <a:t> URBANA</a:t>
          </a:r>
        </a:p>
        <a:p>
          <a:pPr algn="ctr"/>
          <a:r>
            <a:rPr lang="pt-BR" sz="1000" baseline="0"/>
            <a:t>CREA-SP 5062348671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47627</xdr:rowOff>
    </xdr:from>
    <xdr:to>
      <xdr:col>1</xdr:col>
      <xdr:colOff>1002195</xdr:colOff>
      <xdr:row>5</xdr:row>
      <xdr:rowOff>123521</xdr:rowOff>
    </xdr:to>
    <xdr:pic>
      <xdr:nvPicPr>
        <xdr:cNvPr id="2" name="Imagem 1" descr="brasaoRodape.png">
          <a:extLst>
            <a:ext uri="{FF2B5EF4-FFF2-40B4-BE49-F238E27FC236}">
              <a16:creationId xmlns:a16="http://schemas.microsoft.com/office/drawing/2014/main" id="{2FDDDD58-68F5-44AD-86CA-8BCEF959A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04774" y="85727"/>
          <a:ext cx="933036" cy="856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2</xdr:col>
      <xdr:colOff>587374</xdr:colOff>
      <xdr:row>85</xdr:row>
      <xdr:rowOff>74537</xdr:rowOff>
    </xdr:from>
    <xdr:ext cx="2502040" cy="765796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C9609BEA-D6ED-4143-8611-C22CD5A3D642}"/>
            </a:ext>
          </a:extLst>
        </xdr:cNvPr>
        <xdr:cNvSpPr txBox="1"/>
      </xdr:nvSpPr>
      <xdr:spPr>
        <a:xfrm>
          <a:off x="2152787" y="11852407"/>
          <a:ext cx="2502040" cy="765796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+mn-lt"/>
            </a:rPr>
            <a:t>FÁBIO</a:t>
          </a:r>
          <a:r>
            <a:rPr lang="pt-BR" sz="1200" b="1" baseline="0">
              <a:latin typeface="+mn-lt"/>
            </a:rPr>
            <a:t> HENRIQUE MAZIEIRO GIGLIO</a:t>
          </a:r>
          <a:endParaRPr lang="pt-BR" sz="1200" b="1">
            <a:latin typeface="+mn-lt"/>
          </a:endParaRPr>
        </a:p>
        <a:p>
          <a:pPr algn="ctr"/>
          <a:r>
            <a:rPr lang="pt-BR" sz="1000">
              <a:latin typeface="+mn-lt"/>
            </a:rPr>
            <a:t>SECRETARIO MUNICIPAL DE ENGENHARIA E INFRAESTRUTURA</a:t>
          </a:r>
          <a:r>
            <a:rPr lang="pt-BR" sz="1000" baseline="0">
              <a:latin typeface="+mn-lt"/>
            </a:rPr>
            <a:t> URBANA</a:t>
          </a:r>
        </a:p>
        <a:p>
          <a:pPr algn="ctr"/>
          <a:r>
            <a:rPr lang="pt-BR" sz="1000" baseline="0">
              <a:latin typeface="+mn-lt"/>
            </a:rPr>
            <a:t>CREA-SP 5062348671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ENGENHARIA\ESTAGIARIOS\PAULO\PLANILHAS%20DIVERSAS\PLANILHA%20OR&#199;AMENT&#193;RIA%20MODEL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ENGENHARIA\ESTAGIARIOS\ESTAGIO%20DOCUMENTOS\RUAS%20E%20RECAPEAMENTO\MOC%20030\Planilha%20PRONTA%20MAGR&#195;O%20LICITADO%20EMPRESA%20JTR%20pronto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6">
          <cell r="F6" t="str">
            <v>Mococa/SP</v>
          </cell>
        </row>
        <row r="18">
          <cell r="F18" t="str">
            <v>(SELECIONAR)</v>
          </cell>
        </row>
        <row r="22">
          <cell r="F22" t="str">
            <v>Renan Augusto de Carvalho</v>
          </cell>
        </row>
        <row r="23">
          <cell r="F23" t="str">
            <v>5070103369</v>
          </cell>
        </row>
        <row r="24">
          <cell r="F24" t="str">
            <v>28027230211715651</v>
          </cell>
        </row>
      </sheetData>
      <sheetData sheetId="2"/>
      <sheetData sheetId="3">
        <row r="141">
          <cell r="A141" t="str">
            <v>(SELECIONAR)</v>
          </cell>
        </row>
        <row r="142">
          <cell r="A142" t="str">
            <v>Construção e Reforma de Edifícios</v>
          </cell>
        </row>
        <row r="143">
          <cell r="A143" t="str">
            <v>Construção de Praças Urbanas, Rodovias, Ferrovias e recapeamento e pavimentação de vias urbanas</v>
          </cell>
        </row>
        <row r="144">
          <cell r="A144" t="str">
            <v>Construção de Redes de Abastecimento de Água, Coleta de Esgoto</v>
          </cell>
        </row>
        <row r="145">
          <cell r="A145" t="str">
            <v>Construção e Manutenção de Estações e Redes de Distribuição de Energia Elétrica</v>
          </cell>
        </row>
        <row r="146">
          <cell r="A146" t="str">
            <v>Obras Portuárias, Marítimas e Fluviais</v>
          </cell>
        </row>
        <row r="147">
          <cell r="A147" t="str">
            <v>Fornecimento de Materiais e Equipamentos (aquisição indireta - em conjunto com licitação de obras)</v>
          </cell>
        </row>
        <row r="148">
          <cell r="A148" t="str">
            <v>Fornecimento de Materiais e Equipamentos (aquisição direta)</v>
          </cell>
        </row>
        <row r="149">
          <cell r="A149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3"/>
  <sheetViews>
    <sheetView topLeftCell="A25" zoomScaleNormal="100" workbookViewId="0">
      <selection activeCell="K15" sqref="K15"/>
    </sheetView>
  </sheetViews>
  <sheetFormatPr defaultRowHeight="15" x14ac:dyDescent="0.25"/>
  <cols>
    <col min="1" max="1" width="1.140625" customWidth="1"/>
    <col min="2" max="2" width="4" customWidth="1"/>
    <col min="3" max="3" width="6.5703125" customWidth="1"/>
    <col min="4" max="4" width="14.7109375" customWidth="1"/>
    <col min="5" max="5" width="17.85546875" customWidth="1"/>
    <col min="6" max="6" width="13.28515625" customWidth="1"/>
    <col min="7" max="7" width="20.140625" customWidth="1"/>
    <col min="8" max="8" width="5.5703125" customWidth="1"/>
    <col min="9" max="9" width="3.85546875" customWidth="1"/>
    <col min="10" max="10" width="1.85546875" customWidth="1"/>
  </cols>
  <sheetData>
    <row r="1" spans="2:10" ht="8.25" customHeight="1" x14ac:dyDescent="0.25"/>
    <row r="2" spans="2:10" ht="15.75" x14ac:dyDescent="0.25">
      <c r="B2" s="157" t="s">
        <v>2</v>
      </c>
      <c r="C2" s="158"/>
      <c r="D2" s="158"/>
      <c r="E2" s="158"/>
      <c r="F2" s="158"/>
      <c r="G2" s="158"/>
      <c r="H2" s="158"/>
      <c r="I2" s="158"/>
      <c r="J2" s="159"/>
    </row>
    <row r="3" spans="2:10" x14ac:dyDescent="0.25">
      <c r="B3" s="160" t="s">
        <v>73</v>
      </c>
      <c r="C3" s="161"/>
      <c r="D3" s="161"/>
      <c r="E3" s="161"/>
      <c r="F3" s="161"/>
      <c r="G3" s="161"/>
      <c r="H3" s="161"/>
      <c r="I3" s="161"/>
      <c r="J3" s="162"/>
    </row>
    <row r="4" spans="2:10" x14ac:dyDescent="0.25">
      <c r="B4" s="163" t="s">
        <v>3</v>
      </c>
      <c r="C4" s="164"/>
      <c r="D4" s="164"/>
      <c r="E4" s="164"/>
      <c r="F4" s="164"/>
      <c r="G4" s="164"/>
      <c r="H4" s="164"/>
      <c r="I4" s="164"/>
      <c r="J4" s="165"/>
    </row>
    <row r="5" spans="2:10" x14ac:dyDescent="0.25">
      <c r="B5" s="166" t="s">
        <v>5</v>
      </c>
      <c r="C5" s="167"/>
      <c r="D5" s="167"/>
      <c r="E5" s="167"/>
      <c r="F5" s="167"/>
      <c r="G5" s="167"/>
      <c r="H5" s="167"/>
      <c r="I5" s="167"/>
      <c r="J5" s="168"/>
    </row>
    <row r="6" spans="2:10" ht="15.75" thickBot="1" x14ac:dyDescent="0.3">
      <c r="B6" s="169" t="s">
        <v>4</v>
      </c>
      <c r="C6" s="170"/>
      <c r="D6" s="170"/>
      <c r="E6" s="170"/>
      <c r="F6" s="170"/>
      <c r="G6" s="170"/>
      <c r="H6" s="170"/>
      <c r="I6" s="170"/>
      <c r="J6" s="171"/>
    </row>
    <row r="7" spans="2:10" ht="16.5" thickTop="1" x14ac:dyDescent="0.25">
      <c r="B7" s="154" t="s">
        <v>44</v>
      </c>
      <c r="C7" s="155"/>
      <c r="D7" s="155"/>
      <c r="E7" s="155"/>
      <c r="F7" s="155"/>
      <c r="G7" s="155"/>
      <c r="H7" s="155"/>
      <c r="I7" s="155"/>
      <c r="J7" s="156"/>
    </row>
    <row r="8" spans="2:10" x14ac:dyDescent="0.25">
      <c r="B8" s="121"/>
      <c r="C8" s="115"/>
      <c r="D8" s="124"/>
      <c r="E8" s="124"/>
      <c r="F8" s="124"/>
      <c r="G8" s="124"/>
      <c r="H8" s="115"/>
      <c r="I8" s="115"/>
      <c r="J8" s="116"/>
    </row>
    <row r="9" spans="2:10" x14ac:dyDescent="0.25">
      <c r="B9" s="122"/>
      <c r="C9" s="117"/>
      <c r="D9" s="142" t="str">
        <f>ORÇAMENTO!B8</f>
        <v xml:space="preserve">EMPREENDIMENTO : Troca do sistema elétrico  </v>
      </c>
      <c r="E9" s="143"/>
      <c r="F9" s="143"/>
      <c r="G9" s="144"/>
      <c r="H9" s="117"/>
      <c r="I9" s="117"/>
      <c r="J9" s="118"/>
    </row>
    <row r="10" spans="2:10" ht="33.75" customHeight="1" x14ac:dyDescent="0.25">
      <c r="B10" s="122"/>
      <c r="C10" s="117"/>
      <c r="D10" s="145" t="str">
        <f>ORÇAMENTO!B9</f>
        <v xml:space="preserve">LOCAL: EMEB José Manuel Luchesi - São Bnedito das Areias </v>
      </c>
      <c r="E10" s="146"/>
      <c r="F10" s="146"/>
      <c r="G10" s="147"/>
      <c r="H10" s="117"/>
      <c r="I10" s="117"/>
      <c r="J10" s="118"/>
    </row>
    <row r="11" spans="2:10" ht="4.5" customHeight="1" x14ac:dyDescent="0.25">
      <c r="B11" s="122"/>
      <c r="C11" s="117"/>
      <c r="D11" s="136"/>
      <c r="E11" s="137"/>
      <c r="F11" s="137"/>
      <c r="G11" s="138"/>
      <c r="H11" s="117"/>
      <c r="I11" s="117"/>
      <c r="J11" s="118"/>
    </row>
    <row r="12" spans="2:10" x14ac:dyDescent="0.25">
      <c r="B12" s="122"/>
      <c r="C12" s="117"/>
      <c r="D12" s="132" t="s">
        <v>45</v>
      </c>
      <c r="E12" s="132"/>
      <c r="F12" s="148">
        <v>70000</v>
      </c>
      <c r="G12" s="149"/>
      <c r="H12" s="117"/>
      <c r="I12" s="117"/>
      <c r="J12" s="118"/>
    </row>
    <row r="13" spans="2:10" x14ac:dyDescent="0.25">
      <c r="B13" s="122"/>
      <c r="C13" s="117"/>
      <c r="D13" s="132" t="s">
        <v>47</v>
      </c>
      <c r="E13" s="132"/>
      <c r="F13" s="148" t="e">
        <f>ORÇAMENTO!#REF!-F12</f>
        <v>#REF!</v>
      </c>
      <c r="G13" s="149"/>
      <c r="H13" s="117"/>
      <c r="I13" s="117"/>
      <c r="J13" s="118"/>
    </row>
    <row r="14" spans="2:10" ht="28.5" customHeight="1" x14ac:dyDescent="0.25">
      <c r="B14" s="122"/>
      <c r="C14" s="117"/>
      <c r="D14" s="150" t="s">
        <v>50</v>
      </c>
      <c r="E14" s="151"/>
      <c r="F14" s="152" t="s">
        <v>76</v>
      </c>
      <c r="G14" s="153"/>
      <c r="H14" s="117"/>
      <c r="I14" s="117"/>
      <c r="J14" s="118"/>
    </row>
    <row r="15" spans="2:10" x14ac:dyDescent="0.25">
      <c r="B15" s="122"/>
      <c r="C15" s="117"/>
      <c r="D15" s="132" t="s">
        <v>51</v>
      </c>
      <c r="E15" s="132"/>
      <c r="F15" s="132" t="s">
        <v>77</v>
      </c>
      <c r="G15" s="132"/>
      <c r="H15" s="117"/>
      <c r="I15" s="117"/>
      <c r="J15" s="118"/>
    </row>
    <row r="16" spans="2:10" ht="4.5" customHeight="1" x14ac:dyDescent="0.25">
      <c r="B16" s="122"/>
      <c r="C16" s="117"/>
      <c r="D16" s="126"/>
      <c r="E16" s="127"/>
      <c r="F16" s="127"/>
      <c r="G16" s="128"/>
      <c r="H16" s="117"/>
      <c r="I16" s="117"/>
      <c r="J16" s="118"/>
    </row>
    <row r="17" spans="2:10" x14ac:dyDescent="0.25">
      <c r="B17" s="122"/>
      <c r="C17" s="117"/>
      <c r="D17" s="132" t="s">
        <v>48</v>
      </c>
      <c r="E17" s="132"/>
      <c r="F17" s="132" t="s">
        <v>52</v>
      </c>
      <c r="G17" s="132"/>
      <c r="H17" s="117"/>
      <c r="I17" s="117"/>
      <c r="J17" s="118"/>
    </row>
    <row r="18" spans="2:10" x14ac:dyDescent="0.25">
      <c r="B18" s="122"/>
      <c r="C18" s="117"/>
      <c r="D18" s="133" t="s">
        <v>53</v>
      </c>
      <c r="E18" s="134"/>
      <c r="F18" s="133" t="s">
        <v>74</v>
      </c>
      <c r="G18" s="134"/>
      <c r="H18" s="117"/>
      <c r="I18" s="117"/>
      <c r="J18" s="118"/>
    </row>
    <row r="19" spans="2:10" x14ac:dyDescent="0.25">
      <c r="B19" s="122"/>
      <c r="C19" s="117"/>
      <c r="D19" s="132" t="s">
        <v>49</v>
      </c>
      <c r="E19" s="132"/>
      <c r="F19" s="133">
        <v>5070103369</v>
      </c>
      <c r="G19" s="134"/>
      <c r="H19" s="117"/>
      <c r="I19" s="117"/>
      <c r="J19" s="118"/>
    </row>
    <row r="20" spans="2:10" x14ac:dyDescent="0.25">
      <c r="B20" s="122"/>
      <c r="C20" s="117"/>
      <c r="D20" s="132" t="s">
        <v>60</v>
      </c>
      <c r="E20" s="132"/>
      <c r="F20" s="133"/>
      <c r="G20" s="134"/>
      <c r="H20" s="117"/>
      <c r="I20" s="117"/>
      <c r="J20" s="118"/>
    </row>
    <row r="21" spans="2:10" ht="4.5" customHeight="1" x14ac:dyDescent="0.25">
      <c r="B21" s="122"/>
      <c r="C21" s="117"/>
      <c r="D21" s="136"/>
      <c r="E21" s="137"/>
      <c r="F21" s="137"/>
      <c r="G21" s="138"/>
      <c r="H21" s="117"/>
      <c r="I21" s="117"/>
      <c r="J21" s="118"/>
    </row>
    <row r="22" spans="2:10" x14ac:dyDescent="0.25">
      <c r="B22" s="122"/>
      <c r="C22" s="117"/>
      <c r="D22" s="124"/>
      <c r="E22" s="124"/>
      <c r="F22" s="124"/>
      <c r="G22" s="124"/>
      <c r="H22" s="117"/>
      <c r="I22" s="117"/>
      <c r="J22" s="118"/>
    </row>
    <row r="23" spans="2:10" x14ac:dyDescent="0.25">
      <c r="B23" s="122"/>
      <c r="C23" s="117"/>
      <c r="D23" s="113" t="s">
        <v>54</v>
      </c>
      <c r="E23" s="135"/>
      <c r="F23" s="135"/>
      <c r="G23" s="114"/>
      <c r="H23" s="117"/>
      <c r="I23" s="117"/>
      <c r="J23" s="118"/>
    </row>
    <row r="24" spans="2:10" x14ac:dyDescent="0.25">
      <c r="B24" s="122"/>
      <c r="C24" s="117"/>
      <c r="D24" s="139" t="s">
        <v>55</v>
      </c>
      <c r="E24" s="140"/>
      <c r="F24" s="140"/>
      <c r="G24" s="141"/>
      <c r="H24" s="117"/>
      <c r="I24" s="117"/>
      <c r="J24" s="118"/>
    </row>
    <row r="25" spans="2:10" x14ac:dyDescent="0.25">
      <c r="B25" s="122"/>
      <c r="C25" s="117"/>
      <c r="D25" s="129" t="s">
        <v>56</v>
      </c>
      <c r="E25" s="130"/>
      <c r="F25" s="130"/>
      <c r="G25" s="131"/>
      <c r="H25" s="117"/>
      <c r="I25" s="117"/>
      <c r="J25" s="118"/>
    </row>
    <row r="26" spans="2:10" x14ac:dyDescent="0.25">
      <c r="B26" s="122"/>
      <c r="C26" s="117"/>
      <c r="D26" s="129" t="s">
        <v>57</v>
      </c>
      <c r="E26" s="130"/>
      <c r="F26" s="130"/>
      <c r="G26" s="131"/>
      <c r="H26" s="117"/>
      <c r="I26" s="117"/>
      <c r="J26" s="118"/>
    </row>
    <row r="27" spans="2:10" x14ac:dyDescent="0.25">
      <c r="B27" s="122"/>
      <c r="C27" s="117"/>
      <c r="D27" s="129" t="s">
        <v>58</v>
      </c>
      <c r="E27" s="130"/>
      <c r="F27" s="130"/>
      <c r="G27" s="131"/>
      <c r="H27" s="117"/>
      <c r="I27" s="117"/>
      <c r="J27" s="118"/>
    </row>
    <row r="28" spans="2:10" x14ac:dyDescent="0.25">
      <c r="B28" s="122"/>
      <c r="C28" s="117"/>
      <c r="D28" s="129" t="s">
        <v>59</v>
      </c>
      <c r="E28" s="130"/>
      <c r="F28" s="130"/>
      <c r="G28" s="131"/>
      <c r="H28" s="117"/>
      <c r="I28" s="117"/>
      <c r="J28" s="118"/>
    </row>
    <row r="29" spans="2:10" ht="4.5" customHeight="1" x14ac:dyDescent="0.25">
      <c r="B29" s="122"/>
      <c r="C29" s="117"/>
      <c r="D29" s="136"/>
      <c r="E29" s="137"/>
      <c r="F29" s="137"/>
      <c r="G29" s="138"/>
      <c r="H29" s="117"/>
      <c r="I29" s="117"/>
      <c r="J29" s="118"/>
    </row>
    <row r="30" spans="2:10" x14ac:dyDescent="0.25">
      <c r="B30" s="122"/>
      <c r="C30" s="117"/>
      <c r="D30" s="124"/>
      <c r="E30" s="124"/>
      <c r="F30" s="124"/>
      <c r="G30" s="124"/>
      <c r="H30" s="117"/>
      <c r="I30" s="117"/>
      <c r="J30" s="118"/>
    </row>
    <row r="31" spans="2:10" x14ac:dyDescent="0.25">
      <c r="B31" s="122"/>
      <c r="C31" s="117"/>
      <c r="D31" s="113" t="s">
        <v>61</v>
      </c>
      <c r="E31" s="135"/>
      <c r="F31" s="135"/>
      <c r="G31" s="114"/>
      <c r="H31" s="117"/>
      <c r="I31" s="117"/>
      <c r="J31" s="118"/>
    </row>
    <row r="32" spans="2:10" x14ac:dyDescent="0.25">
      <c r="B32" s="122"/>
      <c r="C32" s="117"/>
      <c r="D32" s="21" t="s">
        <v>66</v>
      </c>
      <c r="E32" s="113" t="s">
        <v>67</v>
      </c>
      <c r="F32" s="114"/>
      <c r="G32" s="21" t="s">
        <v>68</v>
      </c>
      <c r="H32" s="117"/>
      <c r="I32" s="117"/>
      <c r="J32" s="118"/>
    </row>
    <row r="33" spans="2:10" x14ac:dyDescent="0.25">
      <c r="B33" s="122"/>
      <c r="C33" s="117"/>
      <c r="D33" s="22" t="s">
        <v>62</v>
      </c>
      <c r="E33" s="112" t="s">
        <v>46</v>
      </c>
      <c r="F33" s="112"/>
      <c r="G33" s="22" t="s">
        <v>69</v>
      </c>
      <c r="H33" s="117"/>
      <c r="I33" s="117"/>
      <c r="J33" s="118"/>
    </row>
    <row r="34" spans="2:10" x14ac:dyDescent="0.25">
      <c r="B34" s="122"/>
      <c r="C34" s="117"/>
      <c r="D34" s="22" t="s">
        <v>63</v>
      </c>
      <c r="E34" s="112" t="s">
        <v>46</v>
      </c>
      <c r="F34" s="112"/>
      <c r="G34" s="22" t="s">
        <v>69</v>
      </c>
      <c r="H34" s="117"/>
      <c r="I34" s="117"/>
      <c r="J34" s="118"/>
    </row>
    <row r="35" spans="2:10" ht="15" customHeight="1" x14ac:dyDescent="0.25">
      <c r="B35" s="122"/>
      <c r="C35" s="117"/>
      <c r="D35" s="22" t="s">
        <v>64</v>
      </c>
      <c r="E35" s="112" t="s">
        <v>46</v>
      </c>
      <c r="F35" s="112"/>
      <c r="G35" s="22" t="s">
        <v>69</v>
      </c>
      <c r="H35" s="117"/>
      <c r="I35" s="117"/>
      <c r="J35" s="118"/>
    </row>
    <row r="36" spans="2:10" x14ac:dyDescent="0.25">
      <c r="B36" s="122"/>
      <c r="C36" s="117"/>
      <c r="D36" s="22" t="s">
        <v>65</v>
      </c>
      <c r="E36" s="112" t="s">
        <v>46</v>
      </c>
      <c r="F36" s="112"/>
      <c r="G36" s="22" t="s">
        <v>69</v>
      </c>
      <c r="H36" s="117"/>
      <c r="I36" s="117"/>
      <c r="J36" s="118"/>
    </row>
    <row r="37" spans="2:10" ht="5.25" customHeight="1" x14ac:dyDescent="0.25">
      <c r="B37" s="122"/>
      <c r="C37" s="117"/>
      <c r="D37" s="126"/>
      <c r="E37" s="127"/>
      <c r="F37" s="127"/>
      <c r="G37" s="128"/>
      <c r="H37" s="117"/>
      <c r="I37" s="117"/>
      <c r="J37" s="118"/>
    </row>
    <row r="38" spans="2:10" x14ac:dyDescent="0.25">
      <c r="B38" s="122"/>
      <c r="C38" s="117"/>
      <c r="D38" s="124"/>
      <c r="E38" s="124"/>
      <c r="F38" s="124"/>
      <c r="G38" s="124"/>
      <c r="H38" s="117"/>
      <c r="I38" s="117"/>
      <c r="J38" s="118"/>
    </row>
    <row r="39" spans="2:10" x14ac:dyDescent="0.25">
      <c r="B39" s="122"/>
      <c r="C39" s="117"/>
      <c r="D39" s="125" t="s">
        <v>70</v>
      </c>
      <c r="E39" s="125"/>
      <c r="F39" s="125"/>
      <c r="G39" s="125"/>
      <c r="H39" s="117"/>
      <c r="I39" s="117"/>
      <c r="J39" s="118"/>
    </row>
    <row r="40" spans="2:10" x14ac:dyDescent="0.25">
      <c r="B40" s="122"/>
      <c r="C40" s="117"/>
      <c r="D40" s="125"/>
      <c r="E40" s="125"/>
      <c r="F40" s="125"/>
      <c r="G40" s="125"/>
      <c r="H40" s="117"/>
      <c r="I40" s="117"/>
      <c r="J40" s="118"/>
    </row>
    <row r="41" spans="2:10" x14ac:dyDescent="0.25">
      <c r="B41" s="122"/>
      <c r="C41" s="117"/>
      <c r="D41" s="125"/>
      <c r="E41" s="125"/>
      <c r="F41" s="125"/>
      <c r="G41" s="125"/>
      <c r="H41" s="117"/>
      <c r="I41" s="117"/>
      <c r="J41" s="118"/>
    </row>
    <row r="42" spans="2:10" x14ac:dyDescent="0.25">
      <c r="B42" s="122"/>
      <c r="C42" s="117"/>
      <c r="D42" s="125"/>
      <c r="E42" s="125"/>
      <c r="F42" s="125"/>
      <c r="G42" s="125"/>
      <c r="H42" s="117"/>
      <c r="I42" s="117"/>
      <c r="J42" s="118"/>
    </row>
    <row r="43" spans="2:10" x14ac:dyDescent="0.25">
      <c r="B43" s="123"/>
      <c r="C43" s="119"/>
      <c r="D43" s="119"/>
      <c r="E43" s="119"/>
      <c r="F43" s="119"/>
      <c r="G43" s="119"/>
      <c r="H43" s="119"/>
      <c r="I43" s="119"/>
      <c r="J43" s="120"/>
    </row>
  </sheetData>
  <sheetProtection selectLockedCells="1" selectUnlockedCells="1"/>
  <mergeCells count="49">
    <mergeCell ref="B7:J7"/>
    <mergeCell ref="B2:J2"/>
    <mergeCell ref="B3:J3"/>
    <mergeCell ref="B4:J4"/>
    <mergeCell ref="B5:J5"/>
    <mergeCell ref="B6:J6"/>
    <mergeCell ref="D9:G9"/>
    <mergeCell ref="D10:G10"/>
    <mergeCell ref="D11:G11"/>
    <mergeCell ref="F12:G12"/>
    <mergeCell ref="F15:G15"/>
    <mergeCell ref="F13:G13"/>
    <mergeCell ref="D15:E15"/>
    <mergeCell ref="D12:E12"/>
    <mergeCell ref="D13:E13"/>
    <mergeCell ref="D14:E14"/>
    <mergeCell ref="F14:G14"/>
    <mergeCell ref="E33:F33"/>
    <mergeCell ref="E34:F34"/>
    <mergeCell ref="E35:F35"/>
    <mergeCell ref="D25:G25"/>
    <mergeCell ref="D26:G26"/>
    <mergeCell ref="D29:G29"/>
    <mergeCell ref="D16:G16"/>
    <mergeCell ref="D21:G21"/>
    <mergeCell ref="F20:G20"/>
    <mergeCell ref="D23:G23"/>
    <mergeCell ref="D24:G24"/>
    <mergeCell ref="D18:E18"/>
    <mergeCell ref="F18:G18"/>
    <mergeCell ref="D17:E17"/>
    <mergeCell ref="F17:G17"/>
    <mergeCell ref="D20:E20"/>
    <mergeCell ref="E36:F36"/>
    <mergeCell ref="E32:F32"/>
    <mergeCell ref="H8:J43"/>
    <mergeCell ref="B8:C42"/>
    <mergeCell ref="B43:G43"/>
    <mergeCell ref="D38:G38"/>
    <mergeCell ref="D30:G30"/>
    <mergeCell ref="D22:G22"/>
    <mergeCell ref="D8:G8"/>
    <mergeCell ref="D39:G42"/>
    <mergeCell ref="D37:G37"/>
    <mergeCell ref="D27:G27"/>
    <mergeCell ref="D28:G28"/>
    <mergeCell ref="D19:E19"/>
    <mergeCell ref="F19:G19"/>
    <mergeCell ref="D31:G31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53"/>
  <sheetViews>
    <sheetView tabSelected="1" view="pageBreakPreview" topLeftCell="A55" zoomScale="115" zoomScaleNormal="115" zoomScaleSheetLayoutView="115" workbookViewId="0">
      <selection activeCell="M14" sqref="M14"/>
    </sheetView>
  </sheetViews>
  <sheetFormatPr defaultRowHeight="15" x14ac:dyDescent="0.25"/>
  <cols>
    <col min="1" max="1" width="0.5703125" customWidth="1"/>
    <col min="2" max="2" width="5.42578125" customWidth="1"/>
    <col min="3" max="3" width="8.5703125" style="11" customWidth="1"/>
    <col min="4" max="4" width="7.5703125" customWidth="1"/>
    <col min="5" max="5" width="54.42578125" customWidth="1"/>
    <col min="6" max="6" width="7.5703125" customWidth="1"/>
    <col min="7" max="7" width="12.42578125" bestFit="1" customWidth="1"/>
    <col min="8" max="8" width="10.85546875" bestFit="1" customWidth="1"/>
    <col min="9" max="9" width="13.5703125" bestFit="1" customWidth="1"/>
    <col min="10" max="10" width="13.42578125" bestFit="1" customWidth="1"/>
    <col min="11" max="11" width="1.140625" customWidth="1"/>
    <col min="12" max="12" width="14.28515625" bestFit="1" customWidth="1"/>
  </cols>
  <sheetData>
    <row r="1" spans="2:12" ht="3" customHeight="1" thickBot="1" x14ac:dyDescent="0.3"/>
    <row r="2" spans="2:12" s="2" customFormat="1" ht="15.75" x14ac:dyDescent="0.25">
      <c r="B2" s="173" t="s">
        <v>2</v>
      </c>
      <c r="C2" s="174"/>
      <c r="D2" s="174"/>
      <c r="E2" s="174"/>
      <c r="F2" s="174"/>
      <c r="G2" s="174"/>
      <c r="H2" s="174"/>
      <c r="I2" s="174"/>
      <c r="J2" s="175"/>
    </row>
    <row r="3" spans="2:12" ht="15.75" x14ac:dyDescent="0.25">
      <c r="B3" s="176" t="s">
        <v>73</v>
      </c>
      <c r="C3" s="177"/>
      <c r="D3" s="177"/>
      <c r="E3" s="177"/>
      <c r="F3" s="177"/>
      <c r="G3" s="177"/>
      <c r="H3" s="177"/>
      <c r="I3" s="177"/>
      <c r="J3" s="178"/>
    </row>
    <row r="4" spans="2:12" x14ac:dyDescent="0.25">
      <c r="B4" s="179" t="s">
        <v>3</v>
      </c>
      <c r="C4" s="164"/>
      <c r="D4" s="164"/>
      <c r="E4" s="164"/>
      <c r="F4" s="164"/>
      <c r="G4" s="164"/>
      <c r="H4" s="164"/>
      <c r="I4" s="164"/>
      <c r="J4" s="180"/>
    </row>
    <row r="5" spans="2:12" s="1" customFormat="1" x14ac:dyDescent="0.25">
      <c r="B5" s="181" t="s">
        <v>5</v>
      </c>
      <c r="C5" s="167"/>
      <c r="D5" s="167"/>
      <c r="E5" s="167"/>
      <c r="F5" s="167"/>
      <c r="G5" s="167"/>
      <c r="H5" s="167"/>
      <c r="I5" s="167"/>
      <c r="J5" s="182"/>
    </row>
    <row r="6" spans="2:12" s="1" customFormat="1" x14ac:dyDescent="0.25">
      <c r="B6" s="183" t="s">
        <v>4</v>
      </c>
      <c r="C6" s="170"/>
      <c r="D6" s="170"/>
      <c r="E6" s="170"/>
      <c r="F6" s="170"/>
      <c r="G6" s="170"/>
      <c r="H6" s="170"/>
      <c r="I6" s="170"/>
      <c r="J6" s="184"/>
    </row>
    <row r="7" spans="2:12" ht="16.5" thickBot="1" x14ac:dyDescent="0.3">
      <c r="B7" s="185" t="s">
        <v>121</v>
      </c>
      <c r="C7" s="186"/>
      <c r="D7" s="186"/>
      <c r="E7" s="186"/>
      <c r="F7" s="186"/>
      <c r="G7" s="186"/>
      <c r="H7" s="186"/>
      <c r="I7" s="186"/>
      <c r="J7" s="187"/>
    </row>
    <row r="8" spans="2:12" ht="15.75" thickTop="1" x14ac:dyDescent="0.25">
      <c r="B8" s="188" t="s">
        <v>167</v>
      </c>
      <c r="C8" s="189"/>
      <c r="D8" s="189"/>
      <c r="E8" s="189"/>
      <c r="F8" s="34"/>
      <c r="G8" s="192" t="s">
        <v>169</v>
      </c>
      <c r="H8" s="192"/>
      <c r="I8" s="192"/>
      <c r="J8" s="193"/>
    </row>
    <row r="9" spans="2:12" x14ac:dyDescent="0.25">
      <c r="B9" s="196" t="s">
        <v>168</v>
      </c>
      <c r="C9" s="197"/>
      <c r="D9" s="197"/>
      <c r="E9" s="197"/>
      <c r="F9" s="197"/>
      <c r="G9" s="194"/>
      <c r="H9" s="194"/>
      <c r="I9" s="194"/>
      <c r="J9" s="195"/>
    </row>
    <row r="10" spans="2:12" ht="15.75" thickBot="1" x14ac:dyDescent="0.3">
      <c r="B10" s="190" t="s">
        <v>176</v>
      </c>
      <c r="C10" s="191"/>
      <c r="D10" s="191"/>
      <c r="E10" s="191"/>
      <c r="F10" s="23"/>
      <c r="G10" s="35"/>
      <c r="H10" s="36"/>
      <c r="I10" s="36"/>
      <c r="J10" s="73" t="s">
        <v>86</v>
      </c>
    </row>
    <row r="11" spans="2:12" ht="3" customHeight="1" thickTop="1" x14ac:dyDescent="0.25">
      <c r="B11" s="32"/>
      <c r="J11" s="33"/>
    </row>
    <row r="12" spans="2:12" ht="24" x14ac:dyDescent="0.25">
      <c r="B12" s="62" t="s">
        <v>8</v>
      </c>
      <c r="C12" s="62" t="s">
        <v>7</v>
      </c>
      <c r="D12" s="62" t="s">
        <v>6</v>
      </c>
      <c r="E12" s="24" t="s">
        <v>0</v>
      </c>
      <c r="F12" s="62" t="s">
        <v>71</v>
      </c>
      <c r="G12" s="62" t="s">
        <v>102</v>
      </c>
      <c r="H12" s="62" t="s">
        <v>72</v>
      </c>
      <c r="I12" s="61" t="s">
        <v>104</v>
      </c>
      <c r="J12" s="62" t="s">
        <v>103</v>
      </c>
    </row>
    <row r="13" spans="2:12" ht="2.25" customHeight="1" x14ac:dyDescent="0.25">
      <c r="B13" s="9"/>
      <c r="C13" s="12"/>
      <c r="D13" s="3"/>
      <c r="E13" s="3"/>
      <c r="F13" s="4"/>
      <c r="G13" s="4"/>
      <c r="H13" s="4"/>
      <c r="I13" s="4"/>
      <c r="J13" s="10"/>
    </row>
    <row r="14" spans="2:12" s="4" customFormat="1" x14ac:dyDescent="0.25">
      <c r="B14" s="38">
        <v>1</v>
      </c>
      <c r="C14" s="172" t="s">
        <v>166</v>
      </c>
      <c r="D14" s="172"/>
      <c r="E14" s="172"/>
      <c r="F14" s="172"/>
      <c r="G14" s="172"/>
      <c r="H14" s="172"/>
      <c r="I14" s="172"/>
      <c r="J14" s="37"/>
      <c r="L14" s="31"/>
    </row>
    <row r="15" spans="2:12" s="4" customFormat="1" ht="25.5" x14ac:dyDescent="0.25">
      <c r="B15" s="29" t="s">
        <v>9</v>
      </c>
      <c r="C15" s="6" t="s">
        <v>171</v>
      </c>
      <c r="D15" s="27" t="s">
        <v>79</v>
      </c>
      <c r="E15" s="55" t="s">
        <v>170</v>
      </c>
      <c r="F15" s="28" t="s">
        <v>81</v>
      </c>
      <c r="G15" s="30">
        <v>263.35000000000002</v>
      </c>
      <c r="H15" s="54">
        <v>1</v>
      </c>
      <c r="I15" s="58">
        <f t="shared" ref="I15:I23" si="0">G15*19.6%+G15</f>
        <v>314.96660000000003</v>
      </c>
      <c r="J15" s="30">
        <f t="shared" ref="J15:J23" si="1">I15*H15</f>
        <v>314.96660000000003</v>
      </c>
      <c r="L15" s="31"/>
    </row>
    <row r="16" spans="2:12" s="4" customFormat="1" x14ac:dyDescent="0.25">
      <c r="B16" s="29" t="s">
        <v>10</v>
      </c>
      <c r="C16" s="6" t="s">
        <v>249</v>
      </c>
      <c r="D16" s="27" t="s">
        <v>79</v>
      </c>
      <c r="E16" s="55" t="s">
        <v>248</v>
      </c>
      <c r="F16" s="28" t="s">
        <v>80</v>
      </c>
      <c r="G16" s="30">
        <v>20.98</v>
      </c>
      <c r="H16" s="54">
        <f>SUM(H22:H26)</f>
        <v>52</v>
      </c>
      <c r="I16" s="58">
        <f t="shared" si="0"/>
        <v>25.092080000000003</v>
      </c>
      <c r="J16" s="30">
        <f t="shared" si="1"/>
        <v>1304.7881600000001</v>
      </c>
      <c r="L16" s="31"/>
    </row>
    <row r="17" spans="2:12" s="4" customFormat="1" x14ac:dyDescent="0.25">
      <c r="B17" s="29" t="s">
        <v>78</v>
      </c>
      <c r="C17" s="6" t="s">
        <v>251</v>
      </c>
      <c r="D17" s="27" t="s">
        <v>79</v>
      </c>
      <c r="E17" s="55" t="s">
        <v>250</v>
      </c>
      <c r="F17" s="28" t="s">
        <v>80</v>
      </c>
      <c r="G17" s="30">
        <v>2.63</v>
      </c>
      <c r="H17" s="105">
        <v>1894</v>
      </c>
      <c r="I17" s="58">
        <f t="shared" si="0"/>
        <v>3.1454800000000001</v>
      </c>
      <c r="J17" s="30">
        <f t="shared" si="1"/>
        <v>5957.5391200000004</v>
      </c>
      <c r="L17" s="31"/>
    </row>
    <row r="18" spans="2:12" s="4" customFormat="1" x14ac:dyDescent="0.25">
      <c r="B18" s="29" t="s">
        <v>159</v>
      </c>
      <c r="C18" s="6" t="s">
        <v>253</v>
      </c>
      <c r="D18" s="27" t="s">
        <v>79</v>
      </c>
      <c r="E18" s="55" t="s">
        <v>252</v>
      </c>
      <c r="F18" s="28" t="s">
        <v>80</v>
      </c>
      <c r="G18" s="30">
        <v>3.16</v>
      </c>
      <c r="H18" s="54">
        <v>419</v>
      </c>
      <c r="I18" s="58">
        <f t="shared" si="0"/>
        <v>3.7793600000000001</v>
      </c>
      <c r="J18" s="30">
        <f t="shared" si="1"/>
        <v>1583.5518400000001</v>
      </c>
      <c r="L18" s="31"/>
    </row>
    <row r="19" spans="2:12" s="4" customFormat="1" x14ac:dyDescent="0.25">
      <c r="B19" s="29" t="s">
        <v>160</v>
      </c>
      <c r="C19" s="6" t="s">
        <v>255</v>
      </c>
      <c r="D19" s="27" t="s">
        <v>79</v>
      </c>
      <c r="E19" s="55" t="s">
        <v>254</v>
      </c>
      <c r="F19" s="28" t="s">
        <v>81</v>
      </c>
      <c r="G19" s="30">
        <v>13.17</v>
      </c>
      <c r="H19" s="54">
        <v>26</v>
      </c>
      <c r="I19" s="58">
        <f t="shared" si="0"/>
        <v>15.75132</v>
      </c>
      <c r="J19" s="30">
        <f t="shared" si="1"/>
        <v>409.53431999999998</v>
      </c>
      <c r="L19" s="31"/>
    </row>
    <row r="20" spans="2:12" s="4" customFormat="1" ht="25.5" x14ac:dyDescent="0.25">
      <c r="B20" s="29" t="s">
        <v>211</v>
      </c>
      <c r="C20" s="6" t="s">
        <v>83</v>
      </c>
      <c r="D20" s="111" t="s">
        <v>172</v>
      </c>
      <c r="E20" s="55" t="s">
        <v>173</v>
      </c>
      <c r="F20" s="28" t="s">
        <v>81</v>
      </c>
      <c r="G20" s="30">
        <v>3281.96</v>
      </c>
      <c r="H20" s="54">
        <v>1</v>
      </c>
      <c r="I20" s="58">
        <f t="shared" si="0"/>
        <v>3925.2241600000002</v>
      </c>
      <c r="J20" s="30">
        <f t="shared" si="1"/>
        <v>3925.2241600000002</v>
      </c>
      <c r="L20" s="31"/>
    </row>
    <row r="21" spans="2:12" s="4" customFormat="1" ht="25.5" x14ac:dyDescent="0.25">
      <c r="B21" s="29" t="s">
        <v>212</v>
      </c>
      <c r="C21" s="6">
        <v>11976</v>
      </c>
      <c r="D21" s="27" t="s">
        <v>175</v>
      </c>
      <c r="E21" s="55" t="s">
        <v>174</v>
      </c>
      <c r="F21" s="28" t="s">
        <v>81</v>
      </c>
      <c r="G21" s="30">
        <v>1.3</v>
      </c>
      <c r="H21" s="54">
        <v>4</v>
      </c>
      <c r="I21" s="58">
        <f t="shared" si="0"/>
        <v>1.5548000000000002</v>
      </c>
      <c r="J21" s="30">
        <f t="shared" si="1"/>
        <v>6.2192000000000007</v>
      </c>
      <c r="L21" s="31"/>
    </row>
    <row r="22" spans="2:12" s="4" customFormat="1" x14ac:dyDescent="0.25">
      <c r="B22" s="29" t="s">
        <v>213</v>
      </c>
      <c r="C22" s="6" t="s">
        <v>178</v>
      </c>
      <c r="D22" s="27" t="s">
        <v>79</v>
      </c>
      <c r="E22" s="56" t="s">
        <v>177</v>
      </c>
      <c r="F22" s="28" t="s">
        <v>80</v>
      </c>
      <c r="G22" s="30">
        <v>106.21</v>
      </c>
      <c r="H22" s="54">
        <v>15</v>
      </c>
      <c r="I22" s="58">
        <f t="shared" si="0"/>
        <v>127.02715999999999</v>
      </c>
      <c r="J22" s="30">
        <f t="shared" si="1"/>
        <v>1905.4073999999998</v>
      </c>
      <c r="L22" s="31"/>
    </row>
    <row r="23" spans="2:12" s="4" customFormat="1" x14ac:dyDescent="0.25">
      <c r="B23" s="29" t="s">
        <v>214</v>
      </c>
      <c r="C23" s="6" t="s">
        <v>180</v>
      </c>
      <c r="D23" s="27" t="s">
        <v>79</v>
      </c>
      <c r="E23" s="56" t="s">
        <v>179</v>
      </c>
      <c r="F23" s="28" t="s">
        <v>80</v>
      </c>
      <c r="G23" s="30">
        <v>67.73</v>
      </c>
      <c r="H23" s="54">
        <v>5</v>
      </c>
      <c r="I23" s="58">
        <f t="shared" si="0"/>
        <v>81.005080000000007</v>
      </c>
      <c r="J23" s="30">
        <f t="shared" si="1"/>
        <v>405.02540000000005</v>
      </c>
      <c r="L23" s="31"/>
    </row>
    <row r="24" spans="2:12" s="4" customFormat="1" x14ac:dyDescent="0.25">
      <c r="B24" s="29" t="s">
        <v>215</v>
      </c>
      <c r="C24" s="6" t="s">
        <v>182</v>
      </c>
      <c r="D24" s="27" t="s">
        <v>79</v>
      </c>
      <c r="E24" s="56" t="s">
        <v>181</v>
      </c>
      <c r="F24" s="28" t="s">
        <v>80</v>
      </c>
      <c r="G24" s="30">
        <v>52.41</v>
      </c>
      <c r="H24" s="105">
        <v>11</v>
      </c>
      <c r="I24" s="60">
        <f>G24*19.6%+(G24)</f>
        <v>62.682359999999996</v>
      </c>
      <c r="J24" s="57">
        <f>I24*H24</f>
        <v>689.50595999999996</v>
      </c>
      <c r="L24" s="31"/>
    </row>
    <row r="25" spans="2:12" s="4" customFormat="1" x14ac:dyDescent="0.25">
      <c r="B25" s="29" t="s">
        <v>216</v>
      </c>
      <c r="C25" s="6" t="s">
        <v>184</v>
      </c>
      <c r="D25" s="27" t="s">
        <v>79</v>
      </c>
      <c r="E25" s="56" t="s">
        <v>183</v>
      </c>
      <c r="F25" s="28" t="s">
        <v>80</v>
      </c>
      <c r="G25" s="30">
        <v>41.49</v>
      </c>
      <c r="H25" s="105">
        <v>17</v>
      </c>
      <c r="I25" s="60">
        <f t="shared" ref="I25:I43" si="2">G25*19.6%+(G25)</f>
        <v>49.622039999999998</v>
      </c>
      <c r="J25" s="57">
        <f t="shared" ref="J25:J43" si="3">I25*H25</f>
        <v>843.57467999999994</v>
      </c>
      <c r="L25" s="31"/>
    </row>
    <row r="26" spans="2:12" s="4" customFormat="1" ht="14.25" customHeight="1" x14ac:dyDescent="0.25">
      <c r="B26" s="29" t="s">
        <v>217</v>
      </c>
      <c r="C26" s="6" t="s">
        <v>186</v>
      </c>
      <c r="D26" s="27" t="s">
        <v>79</v>
      </c>
      <c r="E26" s="56" t="s">
        <v>185</v>
      </c>
      <c r="F26" s="28" t="s">
        <v>80</v>
      </c>
      <c r="G26" s="30">
        <v>87.11</v>
      </c>
      <c r="H26" s="105">
        <v>4</v>
      </c>
      <c r="I26" s="60">
        <f t="shared" si="2"/>
        <v>104.18356</v>
      </c>
      <c r="J26" s="57">
        <f t="shared" si="3"/>
        <v>416.73424</v>
      </c>
      <c r="L26" s="31"/>
    </row>
    <row r="27" spans="2:12" s="4" customFormat="1" ht="27.75" customHeight="1" x14ac:dyDescent="0.25">
      <c r="B27" s="29" t="s">
        <v>218</v>
      </c>
      <c r="C27" s="6" t="s">
        <v>188</v>
      </c>
      <c r="D27" s="27" t="s">
        <v>79</v>
      </c>
      <c r="E27" s="56" t="s">
        <v>187</v>
      </c>
      <c r="F27" s="28" t="s">
        <v>80</v>
      </c>
      <c r="G27" s="30">
        <v>22.93</v>
      </c>
      <c r="H27" s="105">
        <v>200</v>
      </c>
      <c r="I27" s="60">
        <f t="shared" si="2"/>
        <v>27.42428</v>
      </c>
      <c r="J27" s="57">
        <f t="shared" si="3"/>
        <v>5484.8559999999998</v>
      </c>
      <c r="L27" s="31"/>
    </row>
    <row r="28" spans="2:12" s="4" customFormat="1" ht="17.25" customHeight="1" x14ac:dyDescent="0.25">
      <c r="B28" s="29" t="s">
        <v>219</v>
      </c>
      <c r="C28" s="6" t="s">
        <v>193</v>
      </c>
      <c r="D28" s="27" t="s">
        <v>79</v>
      </c>
      <c r="E28" s="56" t="s">
        <v>189</v>
      </c>
      <c r="F28" s="28" t="s">
        <v>80</v>
      </c>
      <c r="G28" s="30">
        <v>3.81</v>
      </c>
      <c r="H28" s="105">
        <v>698</v>
      </c>
      <c r="I28" s="60">
        <f t="shared" si="2"/>
        <v>4.5567600000000006</v>
      </c>
      <c r="J28" s="57">
        <f t="shared" si="3"/>
        <v>3180.6184800000005</v>
      </c>
      <c r="L28" s="31"/>
    </row>
    <row r="29" spans="2:12" s="4" customFormat="1" ht="18" customHeight="1" x14ac:dyDescent="0.25">
      <c r="B29" s="29" t="s">
        <v>220</v>
      </c>
      <c r="C29" s="6" t="s">
        <v>194</v>
      </c>
      <c r="D29" s="27" t="s">
        <v>79</v>
      </c>
      <c r="E29" s="56" t="s">
        <v>190</v>
      </c>
      <c r="F29" s="28" t="s">
        <v>80</v>
      </c>
      <c r="G29" s="30">
        <v>4.6900000000000004</v>
      </c>
      <c r="H29" s="105">
        <v>2630</v>
      </c>
      <c r="I29" s="60">
        <f t="shared" si="2"/>
        <v>5.6092400000000007</v>
      </c>
      <c r="J29" s="57">
        <f t="shared" si="3"/>
        <v>14752.301200000002</v>
      </c>
      <c r="L29" s="31"/>
    </row>
    <row r="30" spans="2:12" s="4" customFormat="1" x14ac:dyDescent="0.25">
      <c r="B30" s="29" t="s">
        <v>221</v>
      </c>
      <c r="C30" s="6" t="s">
        <v>195</v>
      </c>
      <c r="D30" s="27" t="s">
        <v>79</v>
      </c>
      <c r="E30" s="56" t="s">
        <v>191</v>
      </c>
      <c r="F30" s="28" t="s">
        <v>80</v>
      </c>
      <c r="G30" s="30">
        <v>7.36</v>
      </c>
      <c r="H30" s="105">
        <v>295</v>
      </c>
      <c r="I30" s="60">
        <f t="shared" si="2"/>
        <v>8.8025599999999997</v>
      </c>
      <c r="J30" s="57">
        <f t="shared" si="3"/>
        <v>2596.7552000000001</v>
      </c>
      <c r="L30" s="31"/>
    </row>
    <row r="31" spans="2:12" s="4" customFormat="1" x14ac:dyDescent="0.25">
      <c r="B31" s="29" t="s">
        <v>222</v>
      </c>
      <c r="C31" s="6" t="s">
        <v>196</v>
      </c>
      <c r="D31" s="27" t="s">
        <v>79</v>
      </c>
      <c r="E31" s="56" t="s">
        <v>192</v>
      </c>
      <c r="F31" s="28" t="s">
        <v>80</v>
      </c>
      <c r="G31" s="30">
        <v>9.9</v>
      </c>
      <c r="H31" s="105">
        <v>142</v>
      </c>
      <c r="I31" s="60">
        <f t="shared" si="2"/>
        <v>11.840400000000001</v>
      </c>
      <c r="J31" s="57">
        <f t="shared" si="3"/>
        <v>1681.3368</v>
      </c>
      <c r="L31" s="31"/>
    </row>
    <row r="32" spans="2:12" s="4" customFormat="1" ht="15.75" customHeight="1" x14ac:dyDescent="0.25">
      <c r="B32" s="29" t="s">
        <v>223</v>
      </c>
      <c r="C32" s="6" t="s">
        <v>198</v>
      </c>
      <c r="D32" s="27" t="s">
        <v>79</v>
      </c>
      <c r="E32" s="56" t="s">
        <v>197</v>
      </c>
      <c r="F32" s="28" t="s">
        <v>80</v>
      </c>
      <c r="G32" s="30">
        <v>132.99</v>
      </c>
      <c r="H32" s="105">
        <v>104</v>
      </c>
      <c r="I32" s="60">
        <f t="shared" si="2"/>
        <v>159.05604000000002</v>
      </c>
      <c r="J32" s="57">
        <f t="shared" si="3"/>
        <v>16541.828160000001</v>
      </c>
      <c r="L32" s="31"/>
    </row>
    <row r="33" spans="2:12" s="4" customFormat="1" ht="25.5" customHeight="1" x14ac:dyDescent="0.25">
      <c r="B33" s="29" t="s">
        <v>224</v>
      </c>
      <c r="C33" s="6" t="s">
        <v>200</v>
      </c>
      <c r="D33" s="27" t="s">
        <v>79</v>
      </c>
      <c r="E33" s="56" t="s">
        <v>199</v>
      </c>
      <c r="F33" s="28" t="s">
        <v>81</v>
      </c>
      <c r="G33" s="30">
        <v>275.17</v>
      </c>
      <c r="H33" s="105">
        <v>1</v>
      </c>
      <c r="I33" s="60">
        <f t="shared" si="2"/>
        <v>329.10332</v>
      </c>
      <c r="J33" s="57">
        <f t="shared" si="3"/>
        <v>329.10332</v>
      </c>
      <c r="L33" s="31"/>
    </row>
    <row r="34" spans="2:12" s="4" customFormat="1" ht="24.75" customHeight="1" x14ac:dyDescent="0.25">
      <c r="B34" s="29" t="s">
        <v>225</v>
      </c>
      <c r="C34" s="6" t="s">
        <v>202</v>
      </c>
      <c r="D34" s="27" t="s">
        <v>79</v>
      </c>
      <c r="E34" s="56" t="s">
        <v>201</v>
      </c>
      <c r="F34" s="28" t="s">
        <v>81</v>
      </c>
      <c r="G34" s="30">
        <v>33.9</v>
      </c>
      <c r="H34" s="105">
        <v>10</v>
      </c>
      <c r="I34" s="60">
        <f t="shared" si="2"/>
        <v>40.544399999999996</v>
      </c>
      <c r="J34" s="30">
        <f t="shared" si="3"/>
        <v>405.44399999999996</v>
      </c>
      <c r="L34" s="31"/>
    </row>
    <row r="35" spans="2:12" s="4" customFormat="1" ht="24.75" customHeight="1" x14ac:dyDescent="0.25">
      <c r="B35" s="29" t="s">
        <v>226</v>
      </c>
      <c r="C35" s="6" t="s">
        <v>204</v>
      </c>
      <c r="D35" s="27" t="s">
        <v>79</v>
      </c>
      <c r="E35" s="56" t="s">
        <v>203</v>
      </c>
      <c r="F35" s="28" t="s">
        <v>81</v>
      </c>
      <c r="G35" s="30">
        <v>144.85</v>
      </c>
      <c r="H35" s="105">
        <v>9</v>
      </c>
      <c r="I35" s="60">
        <f t="shared" si="2"/>
        <v>173.2406</v>
      </c>
      <c r="J35" s="30">
        <f t="shared" si="3"/>
        <v>1559.1654000000001</v>
      </c>
      <c r="L35" s="31"/>
    </row>
    <row r="36" spans="2:12" s="4" customFormat="1" ht="17.25" customHeight="1" x14ac:dyDescent="0.25">
      <c r="B36" s="29" t="s">
        <v>227</v>
      </c>
      <c r="C36" s="6" t="s">
        <v>210</v>
      </c>
      <c r="D36" s="27" t="s">
        <v>79</v>
      </c>
      <c r="E36" s="56" t="s">
        <v>209</v>
      </c>
      <c r="F36" s="28" t="s">
        <v>81</v>
      </c>
      <c r="G36" s="30">
        <v>187.89</v>
      </c>
      <c r="H36" s="105">
        <v>1</v>
      </c>
      <c r="I36" s="60">
        <f t="shared" si="2"/>
        <v>224.71643999999998</v>
      </c>
      <c r="J36" s="30">
        <f t="shared" si="3"/>
        <v>224.71643999999998</v>
      </c>
      <c r="L36" s="31"/>
    </row>
    <row r="37" spans="2:12" s="4" customFormat="1" ht="30.75" customHeight="1" x14ac:dyDescent="0.25">
      <c r="B37" s="29" t="s">
        <v>228</v>
      </c>
      <c r="C37" s="6" t="s">
        <v>206</v>
      </c>
      <c r="D37" s="27" t="s">
        <v>79</v>
      </c>
      <c r="E37" s="56" t="s">
        <v>205</v>
      </c>
      <c r="F37" s="28" t="s">
        <v>81</v>
      </c>
      <c r="G37" s="30">
        <v>891.55</v>
      </c>
      <c r="H37" s="105">
        <v>1</v>
      </c>
      <c r="I37" s="60">
        <f t="shared" si="2"/>
        <v>1066.2937999999999</v>
      </c>
      <c r="J37" s="30">
        <f t="shared" si="3"/>
        <v>1066.2937999999999</v>
      </c>
      <c r="L37" s="31"/>
    </row>
    <row r="38" spans="2:12" s="4" customFormat="1" ht="18" customHeight="1" x14ac:dyDescent="0.25">
      <c r="B38" s="29" t="s">
        <v>229</v>
      </c>
      <c r="C38" s="6" t="s">
        <v>208</v>
      </c>
      <c r="D38" s="27" t="s">
        <v>79</v>
      </c>
      <c r="E38" s="56" t="s">
        <v>207</v>
      </c>
      <c r="F38" s="28" t="s">
        <v>87</v>
      </c>
      <c r="G38" s="30">
        <v>131.43</v>
      </c>
      <c r="H38" s="105">
        <v>0.89</v>
      </c>
      <c r="I38" s="60">
        <f t="shared" si="2"/>
        <v>157.19028</v>
      </c>
      <c r="J38" s="30">
        <f t="shared" si="3"/>
        <v>139.89934920000002</v>
      </c>
      <c r="L38" s="31"/>
    </row>
    <row r="39" spans="2:12" s="4" customFormat="1" ht="17.25" customHeight="1" x14ac:dyDescent="0.25">
      <c r="B39" s="29" t="s">
        <v>230</v>
      </c>
      <c r="C39" s="6" t="s">
        <v>237</v>
      </c>
      <c r="D39" s="27" t="s">
        <v>79</v>
      </c>
      <c r="E39" s="56" t="s">
        <v>236</v>
      </c>
      <c r="F39" s="28" t="s">
        <v>161</v>
      </c>
      <c r="G39" s="30">
        <v>44.28</v>
      </c>
      <c r="H39" s="105">
        <v>12</v>
      </c>
      <c r="I39" s="58">
        <f t="shared" si="2"/>
        <v>52.958880000000001</v>
      </c>
      <c r="J39" s="30">
        <f t="shared" si="3"/>
        <v>635.50656000000004</v>
      </c>
      <c r="L39" s="31"/>
    </row>
    <row r="40" spans="2:12" s="4" customFormat="1" ht="16.5" customHeight="1" x14ac:dyDescent="0.25">
      <c r="B40" s="29" t="s">
        <v>231</v>
      </c>
      <c r="C40" s="6" t="s">
        <v>239</v>
      </c>
      <c r="D40" s="27" t="s">
        <v>79</v>
      </c>
      <c r="E40" s="56" t="s">
        <v>238</v>
      </c>
      <c r="F40" s="28" t="s">
        <v>161</v>
      </c>
      <c r="G40" s="30">
        <v>27.77</v>
      </c>
      <c r="H40" s="105">
        <v>63</v>
      </c>
      <c r="I40" s="58">
        <f t="shared" si="2"/>
        <v>33.212919999999997</v>
      </c>
      <c r="J40" s="30">
        <f t="shared" si="3"/>
        <v>2092.4139599999999</v>
      </c>
      <c r="L40" s="31"/>
    </row>
    <row r="41" spans="2:12" s="4" customFormat="1" ht="15.75" customHeight="1" x14ac:dyDescent="0.25">
      <c r="B41" s="29" t="s">
        <v>232</v>
      </c>
      <c r="C41" s="6" t="s">
        <v>241</v>
      </c>
      <c r="D41" s="27" t="s">
        <v>79</v>
      </c>
      <c r="E41" s="56" t="s">
        <v>240</v>
      </c>
      <c r="F41" s="28" t="s">
        <v>161</v>
      </c>
      <c r="G41" s="30">
        <v>31.58</v>
      </c>
      <c r="H41" s="105">
        <v>25</v>
      </c>
      <c r="I41" s="58">
        <f t="shared" si="2"/>
        <v>37.769680000000001</v>
      </c>
      <c r="J41" s="30">
        <f t="shared" si="3"/>
        <v>944.24200000000008</v>
      </c>
      <c r="L41" s="31"/>
    </row>
    <row r="42" spans="2:12" s="4" customFormat="1" ht="15" customHeight="1" x14ac:dyDescent="0.25">
      <c r="B42" s="29" t="s">
        <v>233</v>
      </c>
      <c r="C42" s="6" t="s">
        <v>243</v>
      </c>
      <c r="D42" s="27" t="s">
        <v>79</v>
      </c>
      <c r="E42" s="56" t="s">
        <v>242</v>
      </c>
      <c r="F42" s="28" t="s">
        <v>161</v>
      </c>
      <c r="G42" s="30">
        <v>41.99</v>
      </c>
      <c r="H42" s="105">
        <v>1</v>
      </c>
      <c r="I42" s="58">
        <f t="shared" si="2"/>
        <v>50.220040000000004</v>
      </c>
      <c r="J42" s="30">
        <f t="shared" si="3"/>
        <v>50.220040000000004</v>
      </c>
      <c r="L42" s="31"/>
    </row>
    <row r="43" spans="2:12" s="4" customFormat="1" ht="14.25" customHeight="1" x14ac:dyDescent="0.25">
      <c r="B43" s="29" t="s">
        <v>234</v>
      </c>
      <c r="C43" s="6" t="s">
        <v>245</v>
      </c>
      <c r="D43" s="27" t="s">
        <v>79</v>
      </c>
      <c r="E43" s="56" t="s">
        <v>244</v>
      </c>
      <c r="F43" s="28" t="s">
        <v>81</v>
      </c>
      <c r="G43" s="30">
        <v>204.34</v>
      </c>
      <c r="H43" s="105">
        <v>1</v>
      </c>
      <c r="I43" s="58">
        <f t="shared" si="2"/>
        <v>244.39064000000002</v>
      </c>
      <c r="J43" s="30">
        <f t="shared" si="3"/>
        <v>244.39064000000002</v>
      </c>
      <c r="L43" s="31"/>
    </row>
    <row r="44" spans="2:12" s="4" customFormat="1" x14ac:dyDescent="0.25">
      <c r="B44" s="29" t="s">
        <v>235</v>
      </c>
      <c r="C44" s="6" t="s">
        <v>247</v>
      </c>
      <c r="D44" s="27" t="s">
        <v>79</v>
      </c>
      <c r="E44" s="56" t="s">
        <v>246</v>
      </c>
      <c r="F44" s="28" t="s">
        <v>81</v>
      </c>
      <c r="G44" s="30">
        <v>9.02</v>
      </c>
      <c r="H44" s="54">
        <v>1</v>
      </c>
      <c r="I44" s="60">
        <f t="shared" ref="I44" si="4">G44*19.6%+G44</f>
        <v>10.78792</v>
      </c>
      <c r="J44" s="57">
        <f t="shared" ref="J44" si="5">I44*H44</f>
        <v>10.78792</v>
      </c>
      <c r="L44" s="31"/>
    </row>
    <row r="45" spans="2:12" ht="6" customHeight="1" thickBot="1" x14ac:dyDescent="0.3">
      <c r="B45" s="2"/>
      <c r="C45" s="2"/>
      <c r="D45" s="2"/>
      <c r="E45" s="2"/>
      <c r="F45" s="5"/>
      <c r="G45" s="5"/>
      <c r="H45" s="7"/>
      <c r="I45" s="7"/>
      <c r="J45" s="8"/>
    </row>
    <row r="46" spans="2:12" ht="12.75" customHeight="1" thickBot="1" x14ac:dyDescent="0.3">
      <c r="B46" s="200"/>
      <c r="C46" s="200"/>
      <c r="D46" s="200"/>
      <c r="E46" s="200"/>
      <c r="F46" s="198" t="s">
        <v>25</v>
      </c>
      <c r="G46" s="199"/>
      <c r="H46" s="201">
        <f>SUM(J15:J44)</f>
        <v>69701.950349200008</v>
      </c>
      <c r="I46" s="202"/>
      <c r="J46" s="203"/>
      <c r="L46" s="13"/>
    </row>
    <row r="47" spans="2:12" ht="5.25" customHeight="1" x14ac:dyDescent="0.25">
      <c r="B47" s="200"/>
      <c r="C47" s="200"/>
      <c r="D47" s="200"/>
      <c r="E47" s="200"/>
      <c r="F47" s="204"/>
      <c r="G47" s="204"/>
      <c r="H47" s="205"/>
      <c r="I47" s="205"/>
      <c r="J47" s="205"/>
    </row>
    <row r="48" spans="2:12" ht="15" customHeight="1" x14ac:dyDescent="0.3">
      <c r="B48" s="14"/>
      <c r="C48" s="14"/>
      <c r="D48" s="14"/>
      <c r="E48" s="14"/>
    </row>
    <row r="49" spans="3:9" x14ac:dyDescent="0.25">
      <c r="C49"/>
    </row>
    <row r="50" spans="3:9" x14ac:dyDescent="0.25">
      <c r="C50"/>
      <c r="F50" s="15"/>
      <c r="G50" s="15"/>
      <c r="H50" s="15"/>
      <c r="I50" s="15"/>
    </row>
    <row r="53" spans="3:9" ht="15" customHeight="1" x14ac:dyDescent="0.25"/>
  </sheetData>
  <mergeCells count="17">
    <mergeCell ref="F46:G46"/>
    <mergeCell ref="B46:E47"/>
    <mergeCell ref="H46:J46"/>
    <mergeCell ref="F47:G47"/>
    <mergeCell ref="H47:J47"/>
    <mergeCell ref="C14:I14"/>
    <mergeCell ref="B2:J2"/>
    <mergeCell ref="B3:J3"/>
    <mergeCell ref="B4:J4"/>
    <mergeCell ref="B5:J5"/>
    <mergeCell ref="B6:J6"/>
    <mergeCell ref="B7:J7"/>
    <mergeCell ref="B8:E8"/>
    <mergeCell ref="B10:E10"/>
    <mergeCell ref="G8:J8"/>
    <mergeCell ref="G9:J9"/>
    <mergeCell ref="B9:F9"/>
  </mergeCells>
  <phoneticPr fontId="27" type="noConversion"/>
  <pageMargins left="0.51181102362204722" right="0.51181102362204722" top="0" bottom="0" header="0" footer="0"/>
  <pageSetup paperSize="9" orientation="landscape" horizontalDpi="300" verticalDpi="300" r:id="rId1"/>
  <headerFooter scaleWithDoc="0" alignWithMargins="0">
    <oddHeader>&amp;F</oddHeader>
    <oddFooter>&amp;L&amp;B Confidencial&amp;B&amp;C&amp;D&amp;RPágina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T54"/>
  <sheetViews>
    <sheetView zoomScaleNormal="100" workbookViewId="0">
      <selection activeCell="I14" sqref="I14"/>
    </sheetView>
  </sheetViews>
  <sheetFormatPr defaultRowHeight="15" x14ac:dyDescent="0.25"/>
  <cols>
    <col min="1" max="1" width="1.85546875" customWidth="1"/>
    <col min="2" max="2" width="1" customWidth="1"/>
    <col min="3" max="3" width="4.85546875" customWidth="1"/>
    <col min="4" max="4" width="27.7109375" customWidth="1"/>
    <col min="5" max="5" width="13.5703125" customWidth="1"/>
    <col min="6" max="6" width="7.7109375" bestFit="1" customWidth="1"/>
    <col min="7" max="11" width="13.5703125" bestFit="1" customWidth="1"/>
    <col min="15" max="15" width="29.140625" customWidth="1"/>
    <col min="20" max="20" width="15.5703125" customWidth="1"/>
  </cols>
  <sheetData>
    <row r="1" spans="3:20" ht="8.25" customHeight="1" x14ac:dyDescent="0.25"/>
    <row r="2" spans="3:20" ht="15" customHeight="1" thickBot="1" x14ac:dyDescent="0.3">
      <c r="C2" s="157" t="s">
        <v>2</v>
      </c>
      <c r="D2" s="158"/>
      <c r="E2" s="158"/>
      <c r="F2" s="158"/>
      <c r="G2" s="158"/>
      <c r="H2" s="158"/>
      <c r="I2" s="158"/>
      <c r="J2" s="158"/>
      <c r="K2" s="159"/>
      <c r="L2" s="16"/>
      <c r="M2" s="16"/>
      <c r="N2" s="16"/>
      <c r="O2" s="16"/>
    </row>
    <row r="3" spans="3:20" ht="15" customHeight="1" x14ac:dyDescent="0.25">
      <c r="C3" s="216" t="s">
        <v>73</v>
      </c>
      <c r="D3" s="177"/>
      <c r="E3" s="177"/>
      <c r="F3" s="177"/>
      <c r="G3" s="177"/>
      <c r="H3" s="177"/>
      <c r="I3" s="177"/>
      <c r="J3" s="177"/>
      <c r="K3" s="217"/>
      <c r="L3" s="16"/>
      <c r="M3" s="16"/>
      <c r="N3" s="16"/>
      <c r="O3" s="208" t="s">
        <v>16</v>
      </c>
      <c r="P3" s="206" t="s">
        <v>162</v>
      </c>
      <c r="Q3" s="206" t="s">
        <v>163</v>
      </c>
      <c r="R3" s="206" t="s">
        <v>164</v>
      </c>
      <c r="S3" s="206" t="s">
        <v>165</v>
      </c>
      <c r="T3" s="207" t="s">
        <v>129</v>
      </c>
    </row>
    <row r="4" spans="3:20" ht="15" customHeight="1" x14ac:dyDescent="0.25">
      <c r="C4" s="169" t="s">
        <v>3</v>
      </c>
      <c r="D4" s="170"/>
      <c r="E4" s="170"/>
      <c r="F4" s="170"/>
      <c r="G4" s="170"/>
      <c r="H4" s="170"/>
      <c r="I4" s="170"/>
      <c r="J4" s="170"/>
      <c r="K4" s="171"/>
      <c r="L4" s="16"/>
      <c r="M4" s="16"/>
      <c r="N4" s="16"/>
      <c r="O4" s="209"/>
      <c r="P4" s="206"/>
      <c r="Q4" s="206"/>
      <c r="R4" s="206"/>
      <c r="S4" s="206"/>
      <c r="T4" s="207"/>
    </row>
    <row r="5" spans="3:20" ht="15" customHeight="1" x14ac:dyDescent="0.25">
      <c r="C5" s="169" t="s">
        <v>5</v>
      </c>
      <c r="D5" s="170"/>
      <c r="E5" s="170"/>
      <c r="F5" s="170"/>
      <c r="G5" s="170"/>
      <c r="H5" s="170"/>
      <c r="I5" s="170"/>
      <c r="J5" s="170"/>
      <c r="K5" s="171"/>
      <c r="L5" s="16"/>
      <c r="M5" s="16"/>
      <c r="N5" s="16"/>
      <c r="O5" s="59" t="str">
        <f>D14</f>
        <v>SUBSTITUIÇÃO E REPAROS SISTEMA ELÉTRICO</v>
      </c>
      <c r="P5" s="75">
        <v>1</v>
      </c>
      <c r="Q5" s="67">
        <v>0</v>
      </c>
      <c r="R5" s="67">
        <v>0</v>
      </c>
      <c r="S5" s="67">
        <v>0</v>
      </c>
      <c r="T5" s="76">
        <f>E14</f>
        <v>69701.950349200008</v>
      </c>
    </row>
    <row r="6" spans="3:20" ht="15" customHeight="1" thickBot="1" x14ac:dyDescent="0.3">
      <c r="C6" s="218" t="s">
        <v>4</v>
      </c>
      <c r="D6" s="219"/>
      <c r="E6" s="219"/>
      <c r="F6" s="219"/>
      <c r="G6" s="219"/>
      <c r="H6" s="219"/>
      <c r="I6" s="219"/>
      <c r="J6" s="219"/>
      <c r="K6" s="220"/>
      <c r="L6" s="16"/>
      <c r="M6" s="16"/>
      <c r="N6" s="16"/>
      <c r="O6" s="59" t="e">
        <f>#REF!</f>
        <v>#REF!</v>
      </c>
      <c r="P6" s="75">
        <v>1</v>
      </c>
      <c r="Q6" s="67">
        <v>0</v>
      </c>
      <c r="R6" s="67">
        <v>0</v>
      </c>
      <c r="S6" s="67">
        <v>0</v>
      </c>
      <c r="T6" s="76" t="e">
        <f>#REF!</f>
        <v>#REF!</v>
      </c>
    </row>
    <row r="7" spans="3:20" ht="18" customHeight="1" thickTop="1" thickBot="1" x14ac:dyDescent="0.3">
      <c r="C7" s="221" t="s">
        <v>128</v>
      </c>
      <c r="D7" s="222"/>
      <c r="E7" s="222"/>
      <c r="F7" s="222"/>
      <c r="G7" s="222"/>
      <c r="H7" s="222"/>
      <c r="I7" s="222"/>
      <c r="J7" s="222"/>
      <c r="K7" s="223"/>
      <c r="L7" s="16"/>
      <c r="M7" s="16"/>
      <c r="N7" s="16"/>
      <c r="O7" s="59" t="e">
        <f>#REF!</f>
        <v>#REF!</v>
      </c>
      <c r="P7" s="67">
        <v>0</v>
      </c>
      <c r="Q7" s="75">
        <v>0.5</v>
      </c>
      <c r="R7" s="75">
        <v>0.5</v>
      </c>
      <c r="S7" s="67">
        <v>0</v>
      </c>
      <c r="T7" s="76" t="e">
        <f>#REF!</f>
        <v>#REF!</v>
      </c>
    </row>
    <row r="8" spans="3:20" ht="16.5" thickTop="1" x14ac:dyDescent="0.25">
      <c r="C8" s="228" t="str">
        <f>ORÇAMENTO!B8</f>
        <v xml:space="preserve">EMPREENDIMENTO : Troca do sistema elétrico  </v>
      </c>
      <c r="D8" s="229"/>
      <c r="E8" s="229"/>
      <c r="F8" s="229"/>
      <c r="G8" s="229"/>
      <c r="H8" s="229"/>
      <c r="I8" s="229"/>
      <c r="J8" s="224" t="str">
        <f>ORÇAMENTO!G8</f>
        <v>Mococa, 12 de Agosto de 2025</v>
      </c>
      <c r="K8" s="225"/>
      <c r="L8" s="16"/>
      <c r="M8" s="16"/>
      <c r="N8" s="16"/>
      <c r="O8" s="59" t="e">
        <f>#REF!</f>
        <v>#REF!</v>
      </c>
      <c r="P8" s="67">
        <v>0</v>
      </c>
      <c r="Q8" s="67">
        <v>0</v>
      </c>
      <c r="R8" s="67">
        <v>0</v>
      </c>
      <c r="S8" s="75">
        <v>1</v>
      </c>
      <c r="T8" s="76" t="e">
        <f>#REF!</f>
        <v>#REF!</v>
      </c>
    </row>
    <row r="9" spans="3:20" ht="15" customHeight="1" x14ac:dyDescent="0.25">
      <c r="C9" s="230" t="str">
        <f>ORÇAMENTO!B9</f>
        <v xml:space="preserve">LOCAL: EMEB José Manuel Luchesi - São Bnedito das Areias </v>
      </c>
      <c r="D9" s="231"/>
      <c r="E9" s="231"/>
      <c r="F9" s="231"/>
      <c r="G9" s="231"/>
      <c r="H9" s="231"/>
      <c r="I9" s="231"/>
      <c r="J9" s="226"/>
      <c r="K9" s="227"/>
      <c r="L9" s="16"/>
      <c r="M9" s="16"/>
      <c r="N9" s="16"/>
      <c r="O9" s="59" t="e">
        <f>#REF!</f>
        <v>#REF!</v>
      </c>
      <c r="P9" s="67">
        <v>0</v>
      </c>
      <c r="Q9" s="67">
        <v>0</v>
      </c>
      <c r="R9" s="67">
        <v>0</v>
      </c>
      <c r="S9" s="75">
        <v>1</v>
      </c>
      <c r="T9" s="76" t="e">
        <f>#REF!</f>
        <v>#REF!</v>
      </c>
    </row>
    <row r="10" spans="3:20" ht="15.75" thickBot="1" x14ac:dyDescent="0.3">
      <c r="C10" s="232" t="str">
        <f>ORÇAMENTO!B10</f>
        <v xml:space="preserve">FONTE/DATA BASE: CDHU 197 sem desoneração e SINAPI 12/2024                              </v>
      </c>
      <c r="D10" s="233"/>
      <c r="E10" s="233"/>
      <c r="F10" s="233"/>
      <c r="G10" s="233"/>
      <c r="H10" s="233"/>
      <c r="I10" s="233"/>
      <c r="J10" s="80"/>
      <c r="K10" s="81" t="str">
        <f>ORÇAMENTO!J10</f>
        <v>BDI 19,60%</v>
      </c>
      <c r="L10" s="17"/>
      <c r="M10" s="17"/>
      <c r="N10" s="17"/>
      <c r="O10" s="17"/>
    </row>
    <row r="11" spans="3:20" ht="3" customHeight="1" thickTop="1" thickBot="1" x14ac:dyDescent="0.3"/>
    <row r="12" spans="3:20" ht="15.75" thickBot="1" x14ac:dyDescent="0.3">
      <c r="C12" s="236" t="s">
        <v>8</v>
      </c>
      <c r="D12" s="238" t="s">
        <v>16</v>
      </c>
      <c r="E12" s="240" t="s">
        <v>23</v>
      </c>
      <c r="F12" s="242" t="s">
        <v>17</v>
      </c>
      <c r="G12" s="210" t="s">
        <v>24</v>
      </c>
      <c r="H12" s="211"/>
      <c r="I12" s="211"/>
      <c r="J12" s="211"/>
      <c r="K12" s="212"/>
    </row>
    <row r="13" spans="3:20" ht="15.75" thickBot="1" x14ac:dyDescent="0.3">
      <c r="C13" s="237"/>
      <c r="D13" s="239"/>
      <c r="E13" s="241"/>
      <c r="F13" s="243"/>
      <c r="G13" s="74" t="s">
        <v>256</v>
      </c>
      <c r="H13" s="74" t="s">
        <v>257</v>
      </c>
      <c r="I13" s="74" t="s">
        <v>259</v>
      </c>
      <c r="J13" s="74" t="s">
        <v>258</v>
      </c>
      <c r="K13" s="25" t="s">
        <v>1</v>
      </c>
    </row>
    <row r="14" spans="3:20" ht="36" customHeight="1" thickBot="1" x14ac:dyDescent="0.3">
      <c r="C14" s="69">
        <v>1</v>
      </c>
      <c r="D14" s="70" t="str">
        <f>ORÇAMENTO!C14</f>
        <v>SUBSTITUIÇÃO E REPAROS SISTEMA ELÉTRICO</v>
      </c>
      <c r="E14" s="71">
        <f>ORÇAMENTO!H46</f>
        <v>69701.950349200008</v>
      </c>
      <c r="F14" s="72">
        <f>E14/E15</f>
        <v>1</v>
      </c>
      <c r="G14" s="110">
        <v>0.25</v>
      </c>
      <c r="H14" s="68">
        <v>0.25</v>
      </c>
      <c r="I14" s="67">
        <v>0.25</v>
      </c>
      <c r="J14" s="67">
        <v>0.25</v>
      </c>
      <c r="K14" s="77">
        <f t="shared" ref="K14" si="0">E14</f>
        <v>69701.950349200008</v>
      </c>
    </row>
    <row r="15" spans="3:20" ht="15.75" thickBot="1" x14ac:dyDescent="0.3">
      <c r="C15" s="234" t="s">
        <v>18</v>
      </c>
      <c r="D15" s="235"/>
      <c r="E15" s="107">
        <f>SUM(E14:E14)</f>
        <v>69701.950349200008</v>
      </c>
      <c r="F15" s="108">
        <f>SUM(F14:F14)</f>
        <v>1</v>
      </c>
      <c r="G15" s="109">
        <f>E14/4</f>
        <v>17425.487587300002</v>
      </c>
      <c r="H15" s="109">
        <f>G15</f>
        <v>17425.487587300002</v>
      </c>
      <c r="I15" s="109">
        <f>H15</f>
        <v>17425.487587300002</v>
      </c>
      <c r="J15" s="109">
        <f>I15</f>
        <v>17425.487587300002</v>
      </c>
      <c r="K15" s="106">
        <f>SUM(G15:J15)</f>
        <v>69701.950349200008</v>
      </c>
    </row>
    <row r="16" spans="3:20" ht="15.75" thickBot="1" x14ac:dyDescent="0.3">
      <c r="C16" s="213" t="s">
        <v>19</v>
      </c>
      <c r="D16" s="214"/>
      <c r="E16" s="214"/>
      <c r="F16" s="215"/>
      <c r="G16" s="53">
        <f>G15/E15</f>
        <v>0.25</v>
      </c>
      <c r="H16" s="53">
        <f>H15/E15</f>
        <v>0.25</v>
      </c>
      <c r="I16" s="53">
        <f>I15/E15</f>
        <v>0.25</v>
      </c>
      <c r="J16" s="53">
        <f>J15/E15</f>
        <v>0.25</v>
      </c>
      <c r="K16" s="79">
        <f>SUM(G16:J16)</f>
        <v>1</v>
      </c>
    </row>
    <row r="17" spans="3:11" ht="15.75" thickBot="1" x14ac:dyDescent="0.3">
      <c r="C17" s="213" t="s">
        <v>20</v>
      </c>
      <c r="D17" s="214"/>
      <c r="E17" s="214"/>
      <c r="F17" s="215"/>
      <c r="G17" s="52">
        <f>G15</f>
        <v>17425.487587300002</v>
      </c>
      <c r="H17" s="52">
        <f>H15+G17</f>
        <v>34850.975174600004</v>
      </c>
      <c r="I17" s="52">
        <f t="shared" ref="I17:J17" si="1">I15+H17</f>
        <v>52276.462761900009</v>
      </c>
      <c r="J17" s="52">
        <f t="shared" si="1"/>
        <v>69701.950349200008</v>
      </c>
      <c r="K17" s="78">
        <f>J17</f>
        <v>69701.950349200008</v>
      </c>
    </row>
    <row r="18" spans="3:11" ht="15.75" thickBot="1" x14ac:dyDescent="0.3">
      <c r="C18" s="213" t="s">
        <v>21</v>
      </c>
      <c r="D18" s="214"/>
      <c r="E18" s="214"/>
      <c r="F18" s="215"/>
      <c r="G18" s="53">
        <f>G16</f>
        <v>0.25</v>
      </c>
      <c r="H18" s="53">
        <f>H16+G18</f>
        <v>0.5</v>
      </c>
      <c r="I18" s="53">
        <f t="shared" ref="I18:J18" si="2">I16+H18</f>
        <v>0.75</v>
      </c>
      <c r="J18" s="53">
        <f t="shared" si="2"/>
        <v>1</v>
      </c>
      <c r="K18" s="79">
        <f>J18</f>
        <v>1</v>
      </c>
    </row>
    <row r="23" spans="3:11" x14ac:dyDescent="0.25">
      <c r="H23" s="15"/>
      <c r="I23" s="15"/>
      <c r="J23" s="15"/>
      <c r="K23" s="15"/>
    </row>
    <row r="54" spans="5:9" x14ac:dyDescent="0.25">
      <c r="E54" s="15"/>
      <c r="F54" s="15"/>
      <c r="G54" s="15"/>
      <c r="H54" s="15"/>
      <c r="I54" s="15"/>
    </row>
  </sheetData>
  <mergeCells count="26">
    <mergeCell ref="C18:F18"/>
    <mergeCell ref="C15:D15"/>
    <mergeCell ref="C12:C13"/>
    <mergeCell ref="D12:D13"/>
    <mergeCell ref="E12:E13"/>
    <mergeCell ref="F12:F13"/>
    <mergeCell ref="G12:K12"/>
    <mergeCell ref="C16:F16"/>
    <mergeCell ref="C17:F17"/>
    <mergeCell ref="C2:K2"/>
    <mergeCell ref="C3:K3"/>
    <mergeCell ref="C4:K4"/>
    <mergeCell ref="C5:K5"/>
    <mergeCell ref="C6:K6"/>
    <mergeCell ref="C7:K7"/>
    <mergeCell ref="J8:K8"/>
    <mergeCell ref="J9:K9"/>
    <mergeCell ref="C8:I8"/>
    <mergeCell ref="C9:I9"/>
    <mergeCell ref="C10:I10"/>
    <mergeCell ref="R3:R4"/>
    <mergeCell ref="S3:S4"/>
    <mergeCell ref="T3:T4"/>
    <mergeCell ref="O3:O4"/>
    <mergeCell ref="P3:P4"/>
    <mergeCell ref="Q3:Q4"/>
  </mergeCells>
  <phoneticPr fontId="27" type="noConversion"/>
  <pageMargins left="1.1023622047244095" right="0.51181102362204722" top="0.78740157480314965" bottom="0.78740157480314965" header="0.31496062992125984" footer="0.31496062992125984"/>
  <pageSetup paperSize="9" orientation="landscape" horizontalDpi="4294967293" verticalDpi="0" r:id="rId1"/>
  <rowBreaks count="1" manualBreakCount="1">
    <brk id="29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28"/>
  <sheetViews>
    <sheetView zoomScale="115" zoomScaleNormal="115" workbookViewId="0">
      <selection activeCell="C20" sqref="C20:G20"/>
    </sheetView>
  </sheetViews>
  <sheetFormatPr defaultRowHeight="15" x14ac:dyDescent="0.25"/>
  <cols>
    <col min="1" max="1" width="9" customWidth="1"/>
    <col min="8" max="9" width="9.85546875" bestFit="1" customWidth="1"/>
  </cols>
  <sheetData>
    <row r="1" spans="2:9" ht="8.25" customHeight="1" x14ac:dyDescent="0.25"/>
    <row r="2" spans="2:9" x14ac:dyDescent="0.25">
      <c r="B2" s="244" t="s">
        <v>2</v>
      </c>
      <c r="C2" s="245"/>
      <c r="D2" s="245"/>
      <c r="E2" s="245"/>
      <c r="F2" s="245"/>
      <c r="G2" s="245"/>
      <c r="H2" s="245"/>
      <c r="I2" s="246"/>
    </row>
    <row r="3" spans="2:9" x14ac:dyDescent="0.25">
      <c r="B3" s="247" t="s">
        <v>73</v>
      </c>
      <c r="C3" s="248"/>
      <c r="D3" s="248"/>
      <c r="E3" s="248"/>
      <c r="F3" s="248"/>
      <c r="G3" s="248"/>
      <c r="H3" s="248"/>
      <c r="I3" s="249"/>
    </row>
    <row r="4" spans="2:9" x14ac:dyDescent="0.25">
      <c r="B4" s="250" t="s">
        <v>3</v>
      </c>
      <c r="C4" s="251"/>
      <c r="D4" s="251"/>
      <c r="E4" s="251"/>
      <c r="F4" s="251"/>
      <c r="G4" s="251"/>
      <c r="H4" s="251"/>
      <c r="I4" s="252"/>
    </row>
    <row r="5" spans="2:9" x14ac:dyDescent="0.25">
      <c r="B5" s="250" t="s">
        <v>5</v>
      </c>
      <c r="C5" s="251"/>
      <c r="D5" s="251"/>
      <c r="E5" s="251"/>
      <c r="F5" s="251"/>
      <c r="G5" s="251"/>
      <c r="H5" s="251"/>
      <c r="I5" s="252"/>
    </row>
    <row r="6" spans="2:9" ht="15.75" thickBot="1" x14ac:dyDescent="0.3">
      <c r="B6" s="253" t="s">
        <v>4</v>
      </c>
      <c r="C6" s="254"/>
      <c r="D6" s="254"/>
      <c r="E6" s="254"/>
      <c r="F6" s="254"/>
      <c r="G6" s="254"/>
      <c r="H6" s="254"/>
      <c r="I6" s="255"/>
    </row>
    <row r="7" spans="2:9" ht="17.25" thickTop="1" thickBot="1" x14ac:dyDescent="0.3">
      <c r="B7" s="221" t="s">
        <v>26</v>
      </c>
      <c r="C7" s="222"/>
      <c r="D7" s="222"/>
      <c r="E7" s="222"/>
      <c r="F7" s="222"/>
      <c r="G7" s="222"/>
      <c r="H7" s="222"/>
      <c r="I7" s="223"/>
    </row>
    <row r="8" spans="2:9" ht="13.5" customHeight="1" thickTop="1" x14ac:dyDescent="0.25">
      <c r="B8" s="260" t="str">
        <f>ORÇAMENTO!B8</f>
        <v xml:space="preserve">EMPREENDIMENTO : Troca do sistema elétrico  </v>
      </c>
      <c r="C8" s="261"/>
      <c r="D8" s="261"/>
      <c r="E8" s="261"/>
      <c r="F8" s="261"/>
      <c r="G8" s="256" t="str">
        <f>ORÇAMENTO!G8</f>
        <v>Mococa, 12 de Agosto de 2025</v>
      </c>
      <c r="H8" s="256"/>
      <c r="I8" s="257"/>
    </row>
    <row r="9" spans="2:9" ht="30.75" customHeight="1" x14ac:dyDescent="0.25">
      <c r="B9" s="262" t="str">
        <f>ORÇAMENTO!B9</f>
        <v xml:space="preserve">LOCAL: EMEB José Manuel Luchesi - São Bnedito das Areias </v>
      </c>
      <c r="C9" s="263"/>
      <c r="D9" s="263"/>
      <c r="E9" s="263"/>
      <c r="F9" s="263"/>
      <c r="G9" s="263"/>
      <c r="H9" s="263"/>
      <c r="I9" s="264"/>
    </row>
    <row r="10" spans="2:9" ht="12" customHeight="1" thickBot="1" x14ac:dyDescent="0.3">
      <c r="B10" s="265" t="str">
        <f>ORÇAMENTO!B10</f>
        <v xml:space="preserve">FONTE/DATA BASE: CDHU 197 sem desoneração e SINAPI 12/2024                              </v>
      </c>
      <c r="C10" s="266"/>
      <c r="D10" s="266"/>
      <c r="E10" s="266"/>
      <c r="F10" s="266"/>
      <c r="G10" s="258"/>
      <c r="H10" s="258"/>
      <c r="I10" s="259"/>
    </row>
    <row r="11" spans="2:9" ht="3.75" customHeight="1" thickTop="1" x14ac:dyDescent="0.25"/>
    <row r="12" spans="2:9" ht="13.5" customHeight="1" x14ac:dyDescent="0.25">
      <c r="B12" s="26" t="s">
        <v>27</v>
      </c>
      <c r="C12" s="275" t="s">
        <v>0</v>
      </c>
      <c r="D12" s="275"/>
      <c r="E12" s="275"/>
      <c r="F12" s="275"/>
      <c r="G12" s="275"/>
      <c r="H12" s="26" t="s">
        <v>17</v>
      </c>
      <c r="I12" s="26" t="s">
        <v>1</v>
      </c>
    </row>
    <row r="13" spans="2:9" x14ac:dyDescent="0.25">
      <c r="B13" s="18">
        <v>1</v>
      </c>
      <c r="C13" s="269" t="s">
        <v>29</v>
      </c>
      <c r="D13" s="270"/>
      <c r="E13" s="270"/>
      <c r="F13" s="270"/>
      <c r="G13" s="271"/>
      <c r="H13" s="19"/>
      <c r="I13" s="19">
        <v>0.03</v>
      </c>
    </row>
    <row r="14" spans="2:9" x14ac:dyDescent="0.25">
      <c r="B14" s="18">
        <v>2</v>
      </c>
      <c r="C14" s="269" t="s">
        <v>30</v>
      </c>
      <c r="D14" s="270"/>
      <c r="E14" s="270"/>
      <c r="F14" s="270"/>
      <c r="G14" s="271"/>
      <c r="H14" s="19"/>
      <c r="I14" s="19">
        <f>H15+H16+H17</f>
        <v>7.8E-2</v>
      </c>
    </row>
    <row r="15" spans="2:9" x14ac:dyDescent="0.25">
      <c r="B15" s="6" t="s">
        <v>12</v>
      </c>
      <c r="C15" s="272" t="s">
        <v>22</v>
      </c>
      <c r="D15" s="273"/>
      <c r="E15" s="273"/>
      <c r="F15" s="273"/>
      <c r="G15" s="274"/>
      <c r="H15" s="20">
        <v>0.05</v>
      </c>
      <c r="I15" s="20"/>
    </row>
    <row r="16" spans="2:9" x14ac:dyDescent="0.25">
      <c r="B16" s="6" t="s">
        <v>13</v>
      </c>
      <c r="C16" s="272" t="s">
        <v>31</v>
      </c>
      <c r="D16" s="273"/>
      <c r="E16" s="273"/>
      <c r="F16" s="273"/>
      <c r="G16" s="274"/>
      <c r="H16" s="20">
        <v>8.0000000000000002E-3</v>
      </c>
      <c r="I16" s="20"/>
    </row>
    <row r="17" spans="2:9" x14ac:dyDescent="0.25">
      <c r="B17" s="6" t="s">
        <v>15</v>
      </c>
      <c r="C17" s="272" t="s">
        <v>32</v>
      </c>
      <c r="D17" s="273"/>
      <c r="E17" s="273"/>
      <c r="F17" s="273"/>
      <c r="G17" s="274"/>
      <c r="H17" s="20">
        <v>0.02</v>
      </c>
      <c r="I17" s="20"/>
    </row>
    <row r="18" spans="2:9" x14ac:dyDescent="0.25">
      <c r="B18" s="18">
        <v>3</v>
      </c>
      <c r="C18" s="269" t="s">
        <v>33</v>
      </c>
      <c r="D18" s="270"/>
      <c r="E18" s="270"/>
      <c r="F18" s="270"/>
      <c r="G18" s="271"/>
      <c r="H18" s="19"/>
      <c r="I18" s="19">
        <f>H19+H20+H21</f>
        <v>2.3399999999999997E-2</v>
      </c>
    </row>
    <row r="19" spans="2:9" x14ac:dyDescent="0.25">
      <c r="B19" s="6" t="s">
        <v>11</v>
      </c>
      <c r="C19" s="272" t="s">
        <v>34</v>
      </c>
      <c r="D19" s="273"/>
      <c r="E19" s="273"/>
      <c r="F19" s="273"/>
      <c r="G19" s="274"/>
      <c r="H19" s="20">
        <v>6.0000000000000001E-3</v>
      </c>
      <c r="I19" s="20"/>
    </row>
    <row r="20" spans="2:9" x14ac:dyDescent="0.25">
      <c r="B20" s="6" t="s">
        <v>14</v>
      </c>
      <c r="C20" s="272" t="s">
        <v>35</v>
      </c>
      <c r="D20" s="273"/>
      <c r="E20" s="273"/>
      <c r="F20" s="273"/>
      <c r="G20" s="274"/>
      <c r="H20" s="20">
        <v>1.14E-2</v>
      </c>
      <c r="I20" s="20"/>
    </row>
    <row r="21" spans="2:9" x14ac:dyDescent="0.25">
      <c r="B21" s="6" t="s">
        <v>28</v>
      </c>
      <c r="C21" s="272" t="s">
        <v>36</v>
      </c>
      <c r="D21" s="273"/>
      <c r="E21" s="273"/>
      <c r="F21" s="273"/>
      <c r="G21" s="274"/>
      <c r="H21" s="20">
        <v>6.0000000000000001E-3</v>
      </c>
      <c r="I21" s="20"/>
    </row>
    <row r="22" spans="2:9" x14ac:dyDescent="0.25">
      <c r="B22" s="18">
        <v>4</v>
      </c>
      <c r="C22" s="269" t="s">
        <v>37</v>
      </c>
      <c r="D22" s="270"/>
      <c r="E22" s="270"/>
      <c r="F22" s="270"/>
      <c r="G22" s="271"/>
      <c r="H22" s="19"/>
      <c r="I22" s="19">
        <v>0.02</v>
      </c>
    </row>
    <row r="23" spans="2:9" x14ac:dyDescent="0.25">
      <c r="B23" s="18">
        <v>5</v>
      </c>
      <c r="C23" s="269" t="s">
        <v>38</v>
      </c>
      <c r="D23" s="270"/>
      <c r="E23" s="270"/>
      <c r="F23" s="270"/>
      <c r="G23" s="271"/>
      <c r="H23" s="19"/>
      <c r="I23" s="19">
        <v>4.4600000000000001E-2</v>
      </c>
    </row>
    <row r="24" spans="2:9" x14ac:dyDescent="0.25">
      <c r="F24" s="267" t="s">
        <v>39</v>
      </c>
      <c r="G24" s="267"/>
      <c r="H24" s="268">
        <f>I23+I22+I18+I14+I13</f>
        <v>0.19599999999999998</v>
      </c>
      <c r="I24" s="268"/>
    </row>
    <row r="28" spans="2:9" x14ac:dyDescent="0.25">
      <c r="D28" s="15"/>
      <c r="E28" s="15"/>
      <c r="F28" s="15"/>
      <c r="G28" s="15"/>
      <c r="H28" s="15"/>
    </row>
  </sheetData>
  <mergeCells count="25">
    <mergeCell ref="C17:G17"/>
    <mergeCell ref="C12:G12"/>
    <mergeCell ref="C13:G13"/>
    <mergeCell ref="C14:G14"/>
    <mergeCell ref="C15:G15"/>
    <mergeCell ref="C16:G16"/>
    <mergeCell ref="F24:G24"/>
    <mergeCell ref="H24:I24"/>
    <mergeCell ref="C18:G18"/>
    <mergeCell ref="C19:G19"/>
    <mergeCell ref="C20:G20"/>
    <mergeCell ref="C21:G21"/>
    <mergeCell ref="C22:G22"/>
    <mergeCell ref="C23:G23"/>
    <mergeCell ref="G8:I8"/>
    <mergeCell ref="G10:I10"/>
    <mergeCell ref="B8:F8"/>
    <mergeCell ref="B7:I7"/>
    <mergeCell ref="B9:I9"/>
    <mergeCell ref="B10:F10"/>
    <mergeCell ref="B2:I2"/>
    <mergeCell ref="B3:I3"/>
    <mergeCell ref="B4:I4"/>
    <mergeCell ref="B5:I5"/>
    <mergeCell ref="B6:I6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41"/>
  <sheetViews>
    <sheetView topLeftCell="A4" zoomScaleNormal="100" workbookViewId="0">
      <selection activeCell="C30" sqref="C30:E30"/>
    </sheetView>
  </sheetViews>
  <sheetFormatPr defaultRowHeight="15" x14ac:dyDescent="0.25"/>
  <cols>
    <col min="1" max="1" width="1.42578125" customWidth="1"/>
    <col min="2" max="2" width="7.85546875" customWidth="1"/>
    <col min="3" max="3" width="15.42578125" customWidth="1"/>
    <col min="4" max="4" width="33.85546875" customWidth="1"/>
    <col min="5" max="5" width="21.85546875" customWidth="1"/>
    <col min="6" max="6" width="12.140625" customWidth="1"/>
    <col min="7" max="7" width="10.5703125" customWidth="1"/>
    <col min="8" max="8" width="11.140625" customWidth="1"/>
    <col min="9" max="9" width="17.7109375" customWidth="1"/>
  </cols>
  <sheetData>
    <row r="1" spans="2:9" ht="9" customHeight="1" x14ac:dyDescent="0.25"/>
    <row r="2" spans="2:9" ht="15.75" x14ac:dyDescent="0.25">
      <c r="B2" s="157" t="s">
        <v>2</v>
      </c>
      <c r="C2" s="158"/>
      <c r="D2" s="158"/>
      <c r="E2" s="158"/>
      <c r="F2" s="158"/>
      <c r="G2" s="158"/>
      <c r="H2" s="158"/>
      <c r="I2" s="159"/>
    </row>
    <row r="3" spans="2:9" x14ac:dyDescent="0.25">
      <c r="B3" s="160" t="s">
        <v>73</v>
      </c>
      <c r="C3" s="161"/>
      <c r="D3" s="161"/>
      <c r="E3" s="161"/>
      <c r="F3" s="161"/>
      <c r="G3" s="161"/>
      <c r="H3" s="161"/>
      <c r="I3" s="162"/>
    </row>
    <row r="4" spans="2:9" x14ac:dyDescent="0.25">
      <c r="B4" s="250" t="s">
        <v>3</v>
      </c>
      <c r="C4" s="251"/>
      <c r="D4" s="251"/>
      <c r="E4" s="251"/>
      <c r="F4" s="251"/>
      <c r="G4" s="251"/>
      <c r="H4" s="251"/>
      <c r="I4" s="252"/>
    </row>
    <row r="5" spans="2:9" x14ac:dyDescent="0.25">
      <c r="B5" s="250" t="s">
        <v>5</v>
      </c>
      <c r="C5" s="251"/>
      <c r="D5" s="251"/>
      <c r="E5" s="251"/>
      <c r="F5" s="251"/>
      <c r="G5" s="251"/>
      <c r="H5" s="251"/>
      <c r="I5" s="252"/>
    </row>
    <row r="6" spans="2:9" ht="15.75" thickBot="1" x14ac:dyDescent="0.3">
      <c r="B6" s="253" t="s">
        <v>4</v>
      </c>
      <c r="C6" s="254"/>
      <c r="D6" s="254"/>
      <c r="E6" s="254"/>
      <c r="F6" s="254"/>
      <c r="G6" s="254"/>
      <c r="H6" s="254"/>
      <c r="I6" s="255"/>
    </row>
    <row r="7" spans="2:9" ht="17.25" thickTop="1" thickBot="1" x14ac:dyDescent="0.3">
      <c r="B7" s="221" t="s">
        <v>43</v>
      </c>
      <c r="C7" s="222"/>
      <c r="D7" s="222"/>
      <c r="E7" s="222"/>
      <c r="F7" s="222"/>
      <c r="G7" s="222"/>
      <c r="H7" s="222"/>
      <c r="I7" s="223"/>
    </row>
    <row r="8" spans="2:9" ht="12.75" customHeight="1" thickTop="1" x14ac:dyDescent="0.25">
      <c r="B8" s="292" t="str">
        <f>ORÇAMENTO!B8</f>
        <v xml:space="preserve">EMPREENDIMENTO : Troca do sistema elétrico  </v>
      </c>
      <c r="C8" s="293"/>
      <c r="D8" s="293"/>
      <c r="E8" s="293"/>
      <c r="F8" s="40"/>
      <c r="G8" s="256" t="str">
        <f>ORÇAMENTO!G8</f>
        <v>Mococa, 12 de Agosto de 2025</v>
      </c>
      <c r="H8" s="256"/>
      <c r="I8" s="257"/>
    </row>
    <row r="9" spans="2:9" ht="18.75" customHeight="1" x14ac:dyDescent="0.25">
      <c r="B9" s="294" t="str">
        <f>ORÇAMENTO!B9</f>
        <v xml:space="preserve">LOCAL: EMEB José Manuel Luchesi - São Bnedito das Areias </v>
      </c>
      <c r="C9" s="295"/>
      <c r="D9" s="295"/>
      <c r="E9" s="295"/>
      <c r="F9" s="44"/>
      <c r="G9" s="194"/>
      <c r="H9" s="194"/>
      <c r="I9" s="195"/>
    </row>
    <row r="10" spans="2:9" ht="15.75" thickBot="1" x14ac:dyDescent="0.3">
      <c r="B10" s="276" t="str">
        <f>ORÇAMENTO!B10</f>
        <v xml:space="preserve">FONTE/DATA BASE: CDHU 197 sem desoneração e SINAPI 12/2024                              </v>
      </c>
      <c r="C10" s="277"/>
      <c r="D10" s="277"/>
      <c r="E10" s="277"/>
      <c r="F10" s="41"/>
      <c r="G10" s="35"/>
      <c r="H10" s="42">
        <f>ORÇAMENTO!H10</f>
        <v>0</v>
      </c>
      <c r="I10" s="39" t="str">
        <f>ORÇAMENTO!J10</f>
        <v>BDI 19,60%</v>
      </c>
    </row>
    <row r="11" spans="2:9" ht="4.5" customHeight="1" thickTop="1" x14ac:dyDescent="0.25"/>
    <row r="12" spans="2:9" x14ac:dyDescent="0.25">
      <c r="B12" s="26" t="s">
        <v>27</v>
      </c>
      <c r="C12" s="275" t="s">
        <v>40</v>
      </c>
      <c r="D12" s="275"/>
      <c r="E12" s="275"/>
      <c r="F12" s="284" t="s">
        <v>72</v>
      </c>
      <c r="G12" s="275" t="s">
        <v>41</v>
      </c>
      <c r="H12" s="275"/>
      <c r="I12" s="275"/>
    </row>
    <row r="13" spans="2:9" x14ac:dyDescent="0.25">
      <c r="B13" s="38">
        <v>1</v>
      </c>
      <c r="C13" s="281" t="str">
        <f>ORÇAMENTO!C14</f>
        <v>SUBSTITUIÇÃO E REPAROS SISTEMA ELÉTRICO</v>
      </c>
      <c r="D13" s="282"/>
      <c r="E13" s="283"/>
      <c r="F13" s="285"/>
      <c r="G13" s="281" t="s">
        <v>42</v>
      </c>
      <c r="H13" s="282"/>
      <c r="I13" s="283"/>
    </row>
    <row r="14" spans="2:9" x14ac:dyDescent="0.25">
      <c r="B14" s="29" t="s">
        <v>9</v>
      </c>
      <c r="C14" s="278" t="str">
        <f>ORÇAMENTO!E15</f>
        <v>Remoção de caixa de entrada de energia padrão medição indireta completa</v>
      </c>
      <c r="D14" s="279"/>
      <c r="E14" s="280"/>
      <c r="F14" s="45">
        <f>ORÇAMENTO!H15</f>
        <v>1</v>
      </c>
      <c r="G14" s="286"/>
      <c r="H14" s="287"/>
      <c r="I14" s="288"/>
    </row>
    <row r="15" spans="2:9" ht="18" customHeight="1" x14ac:dyDescent="0.25">
      <c r="B15" s="29" t="s">
        <v>10</v>
      </c>
      <c r="C15" s="278" t="str">
        <f>ORÇAMENTO!E22</f>
        <v>Eletroduto de PVC rígido roscável de 3´ - com acessórios</v>
      </c>
      <c r="D15" s="279"/>
      <c r="E15" s="280"/>
      <c r="F15" s="45">
        <f>ORÇAMENTO!H22</f>
        <v>15</v>
      </c>
      <c r="G15" s="286"/>
      <c r="H15" s="287"/>
      <c r="I15" s="288"/>
    </row>
    <row r="16" spans="2:9" ht="17.25" customHeight="1" x14ac:dyDescent="0.25">
      <c r="B16" s="38" t="e">
        <f>ORÇAMENTO!#REF!</f>
        <v>#REF!</v>
      </c>
      <c r="C16" s="281" t="e">
        <f>ORÇAMENTO!#REF!</f>
        <v>#REF!</v>
      </c>
      <c r="D16" s="282"/>
      <c r="E16" s="283"/>
      <c r="F16" s="82" t="s">
        <v>72</v>
      </c>
      <c r="G16" s="281" t="s">
        <v>42</v>
      </c>
      <c r="H16" s="282"/>
      <c r="I16" s="283"/>
    </row>
    <row r="17" spans="2:9" ht="26.25" customHeight="1" x14ac:dyDescent="0.25">
      <c r="B17" s="29" t="e">
        <f>ORÇAMENTO!#REF!</f>
        <v>#REF!</v>
      </c>
      <c r="C17" s="278" t="e">
        <f>ORÇAMENTO!#REF!</f>
        <v>#REF!</v>
      </c>
      <c r="D17" s="279"/>
      <c r="E17" s="280"/>
      <c r="F17" s="83" t="e">
        <f>ORÇAMENTO!#REF!</f>
        <v>#REF!</v>
      </c>
      <c r="G17" s="289"/>
      <c r="H17" s="290"/>
      <c r="I17" s="291"/>
    </row>
    <row r="18" spans="2:9" ht="17.25" customHeight="1" x14ac:dyDescent="0.25">
      <c r="B18" s="29" t="e">
        <f>ORÇAMENTO!#REF!</f>
        <v>#REF!</v>
      </c>
      <c r="C18" s="278" t="e">
        <f>ORÇAMENTO!#REF!</f>
        <v>#REF!</v>
      </c>
      <c r="D18" s="279"/>
      <c r="E18" s="280"/>
      <c r="F18" s="83" t="e">
        <f>ORÇAMENTO!#REF!</f>
        <v>#REF!</v>
      </c>
      <c r="G18" s="286"/>
      <c r="H18" s="287"/>
      <c r="I18" s="288"/>
    </row>
    <row r="19" spans="2:9" ht="30.75" customHeight="1" x14ac:dyDescent="0.25">
      <c r="B19" s="29" t="e">
        <f>ORÇAMENTO!#REF!</f>
        <v>#REF!</v>
      </c>
      <c r="C19" s="278" t="e">
        <f>ORÇAMENTO!#REF!</f>
        <v>#REF!</v>
      </c>
      <c r="D19" s="279"/>
      <c r="E19" s="280"/>
      <c r="F19" s="83" t="e">
        <f>ORÇAMENTO!#REF!</f>
        <v>#REF!</v>
      </c>
      <c r="G19" s="289"/>
      <c r="H19" s="290"/>
      <c r="I19" s="291"/>
    </row>
    <row r="20" spans="2:9" ht="29.25" customHeight="1" x14ac:dyDescent="0.25">
      <c r="B20" s="29" t="str">
        <f>ORÇAMENTO!B23</f>
        <v>1.9</v>
      </c>
      <c r="C20" s="278" t="str">
        <f>ORÇAMENTO!E23</f>
        <v>Eletroduto de PVC rígido roscável de 2´ - com acessórios</v>
      </c>
      <c r="D20" s="279"/>
      <c r="E20" s="280"/>
      <c r="F20" s="83">
        <f>ORÇAMENTO!H23</f>
        <v>5</v>
      </c>
      <c r="G20" s="289"/>
      <c r="H20" s="290"/>
      <c r="I20" s="291"/>
    </row>
    <row r="21" spans="2:9" x14ac:dyDescent="0.25">
      <c r="B21" s="38" t="e">
        <f>ORÇAMENTO!#REF!</f>
        <v>#REF!</v>
      </c>
      <c r="C21" s="281" t="e">
        <f>ORÇAMENTO!#REF!</f>
        <v>#REF!</v>
      </c>
      <c r="D21" s="282"/>
      <c r="E21" s="283"/>
      <c r="F21" s="82" t="s">
        <v>72</v>
      </c>
      <c r="G21" s="281" t="s">
        <v>42</v>
      </c>
      <c r="H21" s="282"/>
      <c r="I21" s="283"/>
    </row>
    <row r="22" spans="2:9" ht="28.5" customHeight="1" x14ac:dyDescent="0.25">
      <c r="B22" s="29" t="s">
        <v>11</v>
      </c>
      <c r="C22" s="278" t="str">
        <f>ORÇAMENTO!E24</f>
        <v>Eletroduto de PVC rígido roscável de 1 1/4´ - com acessórios</v>
      </c>
      <c r="D22" s="279"/>
      <c r="E22" s="280"/>
      <c r="F22" s="45">
        <f>ORÇAMENTO!H24</f>
        <v>11</v>
      </c>
      <c r="G22" s="289"/>
      <c r="H22" s="290"/>
      <c r="I22" s="291"/>
    </row>
    <row r="23" spans="2:9" ht="27" customHeight="1" x14ac:dyDescent="0.25">
      <c r="B23" s="29" t="s">
        <v>14</v>
      </c>
      <c r="C23" s="278" t="str">
        <f>ORÇAMENTO!E25</f>
        <v>Eletroduto de PVC rígido roscável de 1´ - com acessórios</v>
      </c>
      <c r="D23" s="279"/>
      <c r="E23" s="280"/>
      <c r="F23" s="45">
        <f>ORÇAMENTO!H25</f>
        <v>17</v>
      </c>
      <c r="G23" s="289"/>
      <c r="H23" s="290"/>
      <c r="I23" s="291"/>
    </row>
    <row r="24" spans="2:9" ht="27" customHeight="1" x14ac:dyDescent="0.25">
      <c r="B24" s="29" t="s">
        <v>28</v>
      </c>
      <c r="C24" s="278" t="str">
        <f>ORÇAMENTO!E26</f>
        <v>Eletroduto de PVC rígido roscável de 2 1/2´ - com acessórios</v>
      </c>
      <c r="D24" s="279"/>
      <c r="E24" s="280"/>
      <c r="F24" s="45">
        <f>ORÇAMENTO!H26</f>
        <v>4</v>
      </c>
      <c r="G24" s="286"/>
      <c r="H24" s="287"/>
      <c r="I24" s="288"/>
    </row>
    <row r="25" spans="2:9" ht="27" customHeight="1" x14ac:dyDescent="0.25">
      <c r="B25" s="29" t="s">
        <v>90</v>
      </c>
      <c r="C25" s="278" t="str">
        <f>ORÇAMENTO!E27</f>
        <v>Eletroduto corrugado em polietileno de alta densidade, DN= 100 mm, com acessórios</v>
      </c>
      <c r="D25" s="279"/>
      <c r="E25" s="280"/>
      <c r="F25" s="45">
        <f>ORÇAMENTO!H27</f>
        <v>200</v>
      </c>
      <c r="G25" s="289"/>
      <c r="H25" s="290"/>
      <c r="I25" s="291"/>
    </row>
    <row r="26" spans="2:9" ht="27" customHeight="1" x14ac:dyDescent="0.25">
      <c r="B26" s="29" t="s">
        <v>91</v>
      </c>
      <c r="C26" s="278" t="str">
        <f>ORÇAMENTO!E29</f>
        <v>Cabo de cobre de 2,5 mm², isolamento 750 V - isolação em PVC 70°C</v>
      </c>
      <c r="D26" s="279"/>
      <c r="E26" s="280"/>
      <c r="F26" s="45">
        <f>ORÇAMENTO!H29</f>
        <v>2630</v>
      </c>
      <c r="G26" s="289"/>
      <c r="H26" s="290"/>
      <c r="I26" s="291"/>
    </row>
    <row r="27" spans="2:9" ht="17.25" customHeight="1" x14ac:dyDescent="0.25">
      <c r="B27" s="29" t="s">
        <v>92</v>
      </c>
      <c r="C27" s="278" t="e">
        <f>ORÇAMENTO!#REF!</f>
        <v>#REF!</v>
      </c>
      <c r="D27" s="279"/>
      <c r="E27" s="280"/>
      <c r="F27" s="45" t="e">
        <f>ORÇAMENTO!#REF!</f>
        <v>#REF!</v>
      </c>
      <c r="G27" s="286"/>
      <c r="H27" s="287"/>
      <c r="I27" s="288"/>
    </row>
    <row r="28" spans="2:9" ht="19.5" customHeight="1" x14ac:dyDescent="0.25">
      <c r="B28" s="29" t="s">
        <v>93</v>
      </c>
      <c r="C28" s="278" t="str">
        <f>ORÇAMENTO!E30</f>
        <v>Cabo de cobre de 4 mm², isolamento 750 V - isolação em PVC 70°C</v>
      </c>
      <c r="D28" s="279"/>
      <c r="E28" s="280"/>
      <c r="F28" s="45">
        <f>ORÇAMENTO!H30</f>
        <v>295</v>
      </c>
      <c r="G28" s="286"/>
      <c r="H28" s="287"/>
      <c r="I28" s="288"/>
    </row>
    <row r="29" spans="2:9" ht="19.5" customHeight="1" x14ac:dyDescent="0.25">
      <c r="B29" s="29" t="s">
        <v>94</v>
      </c>
      <c r="C29" s="278" t="str">
        <f>ORÇAMENTO!E31</f>
        <v>Cabo de cobre de 6 mm², isolamento 750 V - isolação em PVC 70°C</v>
      </c>
      <c r="D29" s="279"/>
      <c r="E29" s="280"/>
      <c r="F29" s="45">
        <f>ORÇAMENTO!H31</f>
        <v>142</v>
      </c>
      <c r="G29" s="48"/>
      <c r="H29" s="49"/>
      <c r="I29" s="50"/>
    </row>
    <row r="30" spans="2:9" ht="33" customHeight="1" x14ac:dyDescent="0.25">
      <c r="B30" s="29" t="s">
        <v>95</v>
      </c>
      <c r="C30" s="278" t="str">
        <f>ORÇAMENTO!E32</f>
        <v>Cabo de cobre de 50 mm², isolamento 8,7/15 kV - isolação EPR 90°C</v>
      </c>
      <c r="D30" s="279"/>
      <c r="E30" s="280"/>
      <c r="F30" s="45">
        <f>ORÇAMENTO!H32</f>
        <v>104</v>
      </c>
      <c r="G30" s="48"/>
      <c r="H30" s="49"/>
      <c r="I30" s="50"/>
    </row>
    <row r="31" spans="2:9" ht="15" customHeight="1" x14ac:dyDescent="0.25">
      <c r="B31" s="29" t="s">
        <v>96</v>
      </c>
      <c r="C31" s="278" t="str">
        <f>ORÇAMENTO!E33</f>
        <v>Disjuntor termomagnético, tripolar 220/380 V, corrente de 60 A até 100 A</v>
      </c>
      <c r="D31" s="279"/>
      <c r="E31" s="280"/>
      <c r="F31" s="45">
        <f>ORÇAMENTO!H33</f>
        <v>1</v>
      </c>
      <c r="G31" s="48"/>
      <c r="H31" s="49"/>
      <c r="I31" s="50"/>
    </row>
    <row r="32" spans="2:9" ht="18.75" customHeight="1" x14ac:dyDescent="0.25">
      <c r="B32" s="29" t="s">
        <v>123</v>
      </c>
      <c r="C32" s="278" t="str">
        <f>ORÇAMENTO!E34</f>
        <v>Disjuntor termomagnético, unipolar 127/220 V, corrente de 10 A até 30 A</v>
      </c>
      <c r="D32" s="279"/>
      <c r="E32" s="280"/>
      <c r="F32" s="45">
        <f>ORÇAMENTO!H34</f>
        <v>10</v>
      </c>
      <c r="G32" s="286"/>
      <c r="H32" s="287"/>
      <c r="I32" s="288"/>
    </row>
    <row r="33" spans="2:9" ht="27" customHeight="1" x14ac:dyDescent="0.25">
      <c r="B33" s="29" t="s">
        <v>124</v>
      </c>
      <c r="C33" s="278" t="str">
        <f>ORÇAMENTO!E35</f>
        <v>Disjuntor termomagnético, bipolar 220/380 V, corrente de 10 A até 50 A</v>
      </c>
      <c r="D33" s="279"/>
      <c r="E33" s="280"/>
      <c r="F33" s="45">
        <f>ORÇAMENTO!H35</f>
        <v>9</v>
      </c>
      <c r="G33" s="286"/>
      <c r="H33" s="287"/>
      <c r="I33" s="288"/>
    </row>
    <row r="34" spans="2:9" ht="15.75" customHeight="1" x14ac:dyDescent="0.25">
      <c r="B34" s="38" t="e">
        <f>ORÇAMENTO!#REF!</f>
        <v>#REF!</v>
      </c>
      <c r="C34" s="281" t="e">
        <f>ORÇAMENTO!#REF!</f>
        <v>#REF!</v>
      </c>
      <c r="D34" s="282"/>
      <c r="E34" s="283"/>
      <c r="F34" s="82" t="s">
        <v>72</v>
      </c>
      <c r="G34" s="281" t="s">
        <v>42</v>
      </c>
      <c r="H34" s="282"/>
      <c r="I34" s="283"/>
    </row>
    <row r="35" spans="2:9" ht="15.75" customHeight="1" x14ac:dyDescent="0.25">
      <c r="B35" s="43" t="s">
        <v>98</v>
      </c>
      <c r="C35" s="297" t="e">
        <f>ORÇAMENTO!#REF!</f>
        <v>#REF!</v>
      </c>
      <c r="D35" s="298"/>
      <c r="E35" s="299"/>
      <c r="F35" s="47" t="e">
        <f>ORÇAMENTO!#REF!</f>
        <v>#REF!</v>
      </c>
      <c r="G35" s="48"/>
      <c r="H35" s="49"/>
      <c r="I35" s="50"/>
    </row>
    <row r="36" spans="2:9" ht="15.75" customHeight="1" x14ac:dyDescent="0.25">
      <c r="B36" s="43" t="s">
        <v>99</v>
      </c>
      <c r="C36" s="297" t="e">
        <f>ORÇAMENTO!#REF!</f>
        <v>#REF!</v>
      </c>
      <c r="D36" s="298"/>
      <c r="E36" s="299"/>
      <c r="F36" s="47" t="e">
        <f>ORÇAMENTO!#REF!</f>
        <v>#REF!</v>
      </c>
      <c r="G36" s="48"/>
      <c r="H36" s="49"/>
      <c r="I36" s="50"/>
    </row>
    <row r="37" spans="2:9" ht="15.75" customHeight="1" x14ac:dyDescent="0.25">
      <c r="B37" s="43" t="s">
        <v>100</v>
      </c>
      <c r="C37" s="297" t="e">
        <f>ORÇAMENTO!#REF!</f>
        <v>#REF!</v>
      </c>
      <c r="D37" s="298"/>
      <c r="E37" s="299"/>
      <c r="F37" s="47" t="e">
        <f>ORÇAMENTO!#REF!</f>
        <v>#REF!</v>
      </c>
      <c r="G37" s="48"/>
      <c r="H37" s="49"/>
      <c r="I37" s="50"/>
    </row>
    <row r="38" spans="2:9" ht="15.75" customHeight="1" x14ac:dyDescent="0.25">
      <c r="B38" s="43" t="s">
        <v>101</v>
      </c>
      <c r="C38" s="297" t="e">
        <f>ORÇAMENTO!#REF!</f>
        <v>#REF!</v>
      </c>
      <c r="D38" s="298"/>
      <c r="E38" s="299"/>
      <c r="F38" s="47" t="e">
        <f>ORÇAMENTO!#REF!</f>
        <v>#REF!</v>
      </c>
      <c r="G38" s="48"/>
      <c r="H38" s="49"/>
      <c r="I38" s="50"/>
    </row>
    <row r="39" spans="2:9" ht="15.75" customHeight="1" x14ac:dyDescent="0.25">
      <c r="B39" s="43" t="s">
        <v>120</v>
      </c>
      <c r="C39" s="297" t="e">
        <f>ORÇAMENTO!#REF!</f>
        <v>#REF!</v>
      </c>
      <c r="D39" s="298"/>
      <c r="E39" s="299"/>
      <c r="F39" s="47" t="e">
        <f>ORÇAMENTO!#REF!</f>
        <v>#REF!</v>
      </c>
      <c r="G39" s="48"/>
      <c r="H39" s="49"/>
      <c r="I39" s="50"/>
    </row>
    <row r="40" spans="2:9" ht="15.75" customHeight="1" x14ac:dyDescent="0.25">
      <c r="B40" s="38" t="e">
        <f>ORÇAMENTO!#REF!</f>
        <v>#REF!</v>
      </c>
      <c r="C40" s="281" t="e">
        <f>ORÇAMENTO!#REF!</f>
        <v>#REF!</v>
      </c>
      <c r="D40" s="282"/>
      <c r="E40" s="283"/>
      <c r="F40" s="82" t="s">
        <v>72</v>
      </c>
      <c r="G40" s="281" t="s">
        <v>42</v>
      </c>
      <c r="H40" s="282"/>
      <c r="I40" s="283"/>
    </row>
    <row r="41" spans="2:9" ht="29.25" customHeight="1" x14ac:dyDescent="0.25">
      <c r="B41" s="43" t="s">
        <v>75</v>
      </c>
      <c r="C41" s="296" t="e">
        <f>ORÇAMENTO!#REF!</f>
        <v>#REF!</v>
      </c>
      <c r="D41" s="296"/>
      <c r="E41" s="296"/>
      <c r="F41" s="46" t="e">
        <f>ORÇAMENTO!#REF!</f>
        <v>#REF!</v>
      </c>
      <c r="G41" s="289"/>
      <c r="H41" s="290"/>
      <c r="I41" s="291"/>
    </row>
  </sheetData>
  <mergeCells count="64">
    <mergeCell ref="C39:E39"/>
    <mergeCell ref="C40:E40"/>
    <mergeCell ref="C22:E22"/>
    <mergeCell ref="C20:E20"/>
    <mergeCell ref="C21:E21"/>
    <mergeCell ref="C27:E27"/>
    <mergeCell ref="C41:E41"/>
    <mergeCell ref="C26:E26"/>
    <mergeCell ref="C24:E24"/>
    <mergeCell ref="C23:E23"/>
    <mergeCell ref="C25:E25"/>
    <mergeCell ref="C28:E28"/>
    <mergeCell ref="C29:E29"/>
    <mergeCell ref="C30:E30"/>
    <mergeCell ref="C32:E32"/>
    <mergeCell ref="C33:E33"/>
    <mergeCell ref="C34:E34"/>
    <mergeCell ref="C31:E31"/>
    <mergeCell ref="C35:E35"/>
    <mergeCell ref="C36:E36"/>
    <mergeCell ref="C37:E37"/>
    <mergeCell ref="C38:E38"/>
    <mergeCell ref="G18:I18"/>
    <mergeCell ref="G34:I34"/>
    <mergeCell ref="G41:I41"/>
    <mergeCell ref="G27:I27"/>
    <mergeCell ref="G28:I28"/>
    <mergeCell ref="G32:I32"/>
    <mergeCell ref="G33:I33"/>
    <mergeCell ref="G40:I40"/>
    <mergeCell ref="G19:I19"/>
    <mergeCell ref="G20:I20"/>
    <mergeCell ref="G21:I21"/>
    <mergeCell ref="G22:I22"/>
    <mergeCell ref="G26:I26"/>
    <mergeCell ref="G23:I23"/>
    <mergeCell ref="G24:I24"/>
    <mergeCell ref="G25:I25"/>
    <mergeCell ref="B2:I2"/>
    <mergeCell ref="B3:I3"/>
    <mergeCell ref="B4:I4"/>
    <mergeCell ref="B5:I5"/>
    <mergeCell ref="B6:I6"/>
    <mergeCell ref="B7:I7"/>
    <mergeCell ref="G8:I8"/>
    <mergeCell ref="G9:I9"/>
    <mergeCell ref="B8:E8"/>
    <mergeCell ref="B9:E9"/>
    <mergeCell ref="B10:E10"/>
    <mergeCell ref="C12:E12"/>
    <mergeCell ref="C18:E18"/>
    <mergeCell ref="C19:E19"/>
    <mergeCell ref="G12:I12"/>
    <mergeCell ref="C13:E13"/>
    <mergeCell ref="C14:E14"/>
    <mergeCell ref="C15:E15"/>
    <mergeCell ref="C16:E16"/>
    <mergeCell ref="F12:F13"/>
    <mergeCell ref="C17:E17"/>
    <mergeCell ref="G13:I13"/>
    <mergeCell ref="G14:I14"/>
    <mergeCell ref="G15:I15"/>
    <mergeCell ref="G16:I16"/>
    <mergeCell ref="G17:I17"/>
  </mergeCells>
  <phoneticPr fontId="27" type="noConversion"/>
  <pageMargins left="0.511811024" right="0.511811024" top="0.78740157499999996" bottom="0.78740157499999996" header="0.31496062000000002" footer="0.31496062000000002"/>
  <pageSetup paperSize="9" orientation="landscape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2"/>
  <sheetViews>
    <sheetView topLeftCell="A10" workbookViewId="0">
      <selection activeCell="D28" sqref="D28:M37"/>
    </sheetView>
  </sheetViews>
  <sheetFormatPr defaultRowHeight="15" x14ac:dyDescent="0.25"/>
  <cols>
    <col min="1" max="1" width="3.42578125" bestFit="1" customWidth="1"/>
    <col min="2" max="2" width="10.42578125" customWidth="1"/>
    <col min="3" max="3" width="9.28515625" customWidth="1"/>
    <col min="4" max="4" width="50.140625" customWidth="1"/>
    <col min="5" max="5" width="5.42578125" customWidth="1"/>
    <col min="6" max="6" width="13.140625" customWidth="1"/>
    <col min="7" max="7" width="9.7109375" bestFit="1" customWidth="1"/>
  </cols>
  <sheetData>
    <row r="1" spans="1:8" ht="15.75" x14ac:dyDescent="0.25">
      <c r="A1" s="157" t="s">
        <v>2</v>
      </c>
      <c r="B1" s="158"/>
      <c r="C1" s="158"/>
      <c r="D1" s="158"/>
      <c r="E1" s="158"/>
      <c r="F1" s="158"/>
      <c r="G1" s="159"/>
    </row>
    <row r="2" spans="1:8" ht="15.75" x14ac:dyDescent="0.25">
      <c r="A2" s="216" t="s">
        <v>73</v>
      </c>
      <c r="B2" s="177"/>
      <c r="C2" s="177"/>
      <c r="D2" s="177"/>
      <c r="E2" s="177"/>
      <c r="F2" s="177"/>
      <c r="G2" s="217"/>
    </row>
    <row r="3" spans="1:8" x14ac:dyDescent="0.25">
      <c r="A3" s="163" t="s">
        <v>3</v>
      </c>
      <c r="B3" s="164"/>
      <c r="C3" s="164"/>
      <c r="D3" s="164"/>
      <c r="E3" s="164"/>
      <c r="F3" s="164"/>
      <c r="G3" s="165"/>
    </row>
    <row r="4" spans="1:8" x14ac:dyDescent="0.25">
      <c r="A4" s="166" t="s">
        <v>5</v>
      </c>
      <c r="B4" s="167"/>
      <c r="C4" s="167"/>
      <c r="D4" s="167"/>
      <c r="E4" s="167"/>
      <c r="F4" s="167"/>
      <c r="G4" s="168"/>
    </row>
    <row r="5" spans="1:8" ht="15.75" thickBot="1" x14ac:dyDescent="0.3">
      <c r="A5" s="169" t="s">
        <v>4</v>
      </c>
      <c r="B5" s="170"/>
      <c r="C5" s="170"/>
      <c r="D5" s="170"/>
      <c r="E5" s="170"/>
      <c r="F5" s="170"/>
      <c r="G5" s="171"/>
    </row>
    <row r="6" spans="1:8" ht="17.25" thickTop="1" thickBot="1" x14ac:dyDescent="0.3">
      <c r="A6" s="221" t="s">
        <v>105</v>
      </c>
      <c r="B6" s="222"/>
      <c r="C6" s="222"/>
      <c r="D6" s="222"/>
      <c r="E6" s="222"/>
      <c r="F6" s="222"/>
      <c r="G6" s="223"/>
    </row>
    <row r="7" spans="1:8" ht="15.75" thickTop="1" x14ac:dyDescent="0.25">
      <c r="A7" s="188" t="str">
        <f>ORÇAMENTO!B8</f>
        <v xml:space="preserve">EMPREENDIMENTO : Troca do sistema elétrico  </v>
      </c>
      <c r="B7" s="189"/>
      <c r="C7" s="189"/>
      <c r="D7" s="189"/>
      <c r="E7" s="34"/>
      <c r="F7" s="303" t="str">
        <f>ORÇAMENTO!G8</f>
        <v>Mococa, 12 de Agosto de 2025</v>
      </c>
      <c r="G7" s="193"/>
    </row>
    <row r="8" spans="1:8" x14ac:dyDescent="0.25">
      <c r="A8" s="262" t="str">
        <f>ORÇAMENTO!B9</f>
        <v xml:space="preserve">LOCAL: EMEB José Manuel Luchesi - São Bnedito das Areias </v>
      </c>
      <c r="B8" s="263"/>
      <c r="C8" s="263"/>
      <c r="D8" s="263"/>
      <c r="E8" s="263"/>
      <c r="F8" s="194"/>
      <c r="G8" s="195"/>
    </row>
    <row r="9" spans="1:8" ht="15.75" thickBot="1" x14ac:dyDescent="0.3">
      <c r="A9" s="190" t="str">
        <f>ORÇAMENTO!B10</f>
        <v xml:space="preserve">FONTE/DATA BASE: CDHU 197 sem desoneração e SINAPI 12/2024                              </v>
      </c>
      <c r="B9" s="191"/>
      <c r="C9" s="191"/>
      <c r="D9" s="191"/>
      <c r="E9" s="23"/>
      <c r="F9" s="64"/>
      <c r="G9" s="39" t="str">
        <f>ORÇAMENTO!J10</f>
        <v>BDI 19,60%</v>
      </c>
    </row>
    <row r="10" spans="1:8" ht="4.5" customHeight="1" thickTop="1" x14ac:dyDescent="0.25"/>
    <row r="11" spans="1:8" ht="25.5" x14ac:dyDescent="0.25">
      <c r="A11" s="300" t="s">
        <v>83</v>
      </c>
      <c r="B11" s="301"/>
      <c r="C11" s="302"/>
      <c r="D11" s="24" t="s">
        <v>114</v>
      </c>
      <c r="E11" s="26" t="s">
        <v>81</v>
      </c>
      <c r="F11" s="65">
        <f>(F12*G12)+(F13*G13)+(F14*G14)+(F15*G15)</f>
        <v>4005.2023333333327</v>
      </c>
      <c r="G11" s="24">
        <v>1</v>
      </c>
    </row>
    <row r="12" spans="1:8" x14ac:dyDescent="0.25">
      <c r="A12" s="29" t="s">
        <v>9</v>
      </c>
      <c r="B12" s="6" t="str">
        <f>A22</f>
        <v>COT01</v>
      </c>
      <c r="C12" s="27" t="str">
        <f>C23</f>
        <v>COTAÇÃO</v>
      </c>
      <c r="D12" s="56" t="str">
        <f>D22</f>
        <v xml:space="preserve">Fossa Séptica/Biodigestor, 3000 litros </v>
      </c>
      <c r="E12" s="28" t="s">
        <v>81</v>
      </c>
      <c r="F12" s="30">
        <f>F22</f>
        <v>3435.8833333333332</v>
      </c>
      <c r="G12" s="51">
        <v>1</v>
      </c>
      <c r="H12" s="2"/>
    </row>
    <row r="13" spans="1:8" ht="25.5" x14ac:dyDescent="0.25">
      <c r="A13" s="29" t="s">
        <v>10</v>
      </c>
      <c r="B13" s="6" t="s">
        <v>84</v>
      </c>
      <c r="C13" s="27" t="s">
        <v>79</v>
      </c>
      <c r="D13" s="56" t="s">
        <v>85</v>
      </c>
      <c r="E13" s="28" t="s">
        <v>82</v>
      </c>
      <c r="F13" s="30">
        <v>53.58</v>
      </c>
      <c r="G13" s="51">
        <v>8.1999999999999993</v>
      </c>
      <c r="H13" s="2"/>
    </row>
    <row r="14" spans="1:8" x14ac:dyDescent="0.25">
      <c r="A14" s="29" t="s">
        <v>78</v>
      </c>
      <c r="B14" s="6" t="s">
        <v>115</v>
      </c>
      <c r="C14" s="27" t="s">
        <v>79</v>
      </c>
      <c r="D14" s="56" t="s">
        <v>118</v>
      </c>
      <c r="E14" s="28" t="s">
        <v>82</v>
      </c>
      <c r="F14" s="30">
        <v>211.95</v>
      </c>
      <c r="G14" s="51">
        <v>0.5</v>
      </c>
      <c r="H14" s="2"/>
    </row>
    <row r="15" spans="1:8" x14ac:dyDescent="0.25">
      <c r="A15" s="29"/>
      <c r="B15" s="6" t="s">
        <v>117</v>
      </c>
      <c r="C15" s="27" t="s">
        <v>79</v>
      </c>
      <c r="D15" s="56" t="s">
        <v>116</v>
      </c>
      <c r="E15" s="28" t="s">
        <v>82</v>
      </c>
      <c r="F15" s="30">
        <v>19.989999999999998</v>
      </c>
      <c r="G15" s="51">
        <v>1.2</v>
      </c>
      <c r="H15" s="2"/>
    </row>
    <row r="16" spans="1:8" x14ac:dyDescent="0.25">
      <c r="A16" s="29"/>
      <c r="B16" s="6"/>
      <c r="C16" s="27"/>
      <c r="D16" s="56"/>
      <c r="E16" s="28"/>
      <c r="F16" s="30"/>
      <c r="G16" s="51"/>
      <c r="H16" s="2"/>
    </row>
    <row r="17" spans="1:8" x14ac:dyDescent="0.25">
      <c r="A17" s="29"/>
      <c r="B17" s="6"/>
      <c r="C17" s="27"/>
      <c r="D17" s="56"/>
      <c r="E17" s="28"/>
      <c r="F17" s="30"/>
      <c r="G17" s="51"/>
      <c r="H17" s="2"/>
    </row>
    <row r="18" spans="1:8" x14ac:dyDescent="0.25">
      <c r="A18" s="29"/>
      <c r="B18" s="6"/>
      <c r="C18" s="27"/>
      <c r="D18" s="56"/>
      <c r="E18" s="28"/>
      <c r="F18" s="30"/>
      <c r="G18" s="51"/>
      <c r="H18" s="2"/>
    </row>
    <row r="19" spans="1:8" x14ac:dyDescent="0.25">
      <c r="A19" s="29"/>
      <c r="B19" s="6"/>
      <c r="C19" s="27"/>
      <c r="D19" s="56"/>
      <c r="E19" s="28"/>
      <c r="F19" s="30"/>
      <c r="G19" s="51"/>
      <c r="H19" s="2"/>
    </row>
    <row r="20" spans="1:8" x14ac:dyDescent="0.25">
      <c r="E20" s="63"/>
      <c r="F20" s="63"/>
      <c r="G20" s="66"/>
    </row>
    <row r="21" spans="1:8" x14ac:dyDescent="0.25">
      <c r="E21" s="63"/>
      <c r="F21" s="63"/>
      <c r="G21" s="66"/>
    </row>
    <row r="22" spans="1:8" x14ac:dyDescent="0.25">
      <c r="A22" s="300" t="s">
        <v>106</v>
      </c>
      <c r="B22" s="301"/>
      <c r="C22" s="302"/>
      <c r="D22" s="24" t="s">
        <v>113</v>
      </c>
      <c r="E22" s="26" t="s">
        <v>81</v>
      </c>
      <c r="F22" s="65">
        <f>AVERAGE(F23:F25)</f>
        <v>3435.8833333333332</v>
      </c>
      <c r="G22" s="24">
        <v>1</v>
      </c>
    </row>
    <row r="23" spans="1:8" ht="25.5" x14ac:dyDescent="0.25">
      <c r="A23" s="29" t="s">
        <v>9</v>
      </c>
      <c r="B23" s="6" t="s">
        <v>106</v>
      </c>
      <c r="C23" s="27" t="s">
        <v>107</v>
      </c>
      <c r="D23" s="56" t="s">
        <v>110</v>
      </c>
      <c r="E23" s="28" t="s">
        <v>81</v>
      </c>
      <c r="F23" s="30">
        <v>3649.9</v>
      </c>
      <c r="G23" s="51">
        <v>1</v>
      </c>
    </row>
    <row r="24" spans="1:8" x14ac:dyDescent="0.25">
      <c r="A24" s="29" t="s">
        <v>10</v>
      </c>
      <c r="B24" s="6" t="s">
        <v>108</v>
      </c>
      <c r="C24" s="27" t="s">
        <v>107</v>
      </c>
      <c r="D24" s="56" t="s">
        <v>111</v>
      </c>
      <c r="E24" s="28" t="s">
        <v>81</v>
      </c>
      <c r="F24" s="30">
        <v>4069</v>
      </c>
      <c r="G24" s="51">
        <v>1</v>
      </c>
    </row>
    <row r="25" spans="1:8" x14ac:dyDescent="0.25">
      <c r="A25" s="29" t="s">
        <v>78</v>
      </c>
      <c r="B25" s="6" t="s">
        <v>109</v>
      </c>
      <c r="C25" s="27" t="s">
        <v>107</v>
      </c>
      <c r="D25" s="56" t="s">
        <v>112</v>
      </c>
      <c r="E25" s="28" t="s">
        <v>81</v>
      </c>
      <c r="F25" s="30">
        <v>2588.75</v>
      </c>
      <c r="G25" s="51">
        <v>1</v>
      </c>
    </row>
    <row r="26" spans="1:8" x14ac:dyDescent="0.25">
      <c r="E26" s="63"/>
      <c r="F26" s="63"/>
      <c r="G26" s="66"/>
    </row>
    <row r="27" spans="1:8" x14ac:dyDescent="0.25">
      <c r="E27" s="63"/>
      <c r="F27" s="63"/>
      <c r="G27" s="66"/>
    </row>
    <row r="28" spans="1:8" x14ac:dyDescent="0.25">
      <c r="E28" s="63"/>
      <c r="F28" s="63"/>
      <c r="G28" s="66"/>
    </row>
    <row r="29" spans="1:8" x14ac:dyDescent="0.25">
      <c r="E29" s="63"/>
      <c r="F29" s="63"/>
      <c r="G29" s="66"/>
    </row>
    <row r="30" spans="1:8" x14ac:dyDescent="0.25">
      <c r="E30" s="63"/>
      <c r="F30" s="63"/>
      <c r="G30" s="66"/>
    </row>
    <row r="32" spans="1:8" x14ac:dyDescent="0.25">
      <c r="D32" s="15"/>
    </row>
  </sheetData>
  <mergeCells count="13">
    <mergeCell ref="A6:G6"/>
    <mergeCell ref="A1:G1"/>
    <mergeCell ref="A2:G2"/>
    <mergeCell ref="A3:G3"/>
    <mergeCell ref="A4:G4"/>
    <mergeCell ref="A5:G5"/>
    <mergeCell ref="A22:C22"/>
    <mergeCell ref="A7:D7"/>
    <mergeCell ref="F7:G7"/>
    <mergeCell ref="A8:E8"/>
    <mergeCell ref="F8:G8"/>
    <mergeCell ref="A9:D9"/>
    <mergeCell ref="A11:C11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9A721-168C-45D5-A712-AF86B400F0DA}">
  <dimension ref="B1:G86"/>
  <sheetViews>
    <sheetView topLeftCell="A28" zoomScale="115" zoomScaleNormal="115" workbookViewId="0">
      <selection activeCell="E42" sqref="E42"/>
    </sheetView>
  </sheetViews>
  <sheetFormatPr defaultRowHeight="15" x14ac:dyDescent="0.25"/>
  <cols>
    <col min="1" max="1" width="0.5703125" customWidth="1"/>
    <col min="2" max="2" width="20.7109375" customWidth="1"/>
    <col min="3" max="3" width="55.28515625" customWidth="1"/>
    <col min="4" max="4" width="6.7109375" customWidth="1"/>
    <col min="5" max="5" width="12.42578125" bestFit="1" customWidth="1"/>
    <col min="6" max="6" width="1.140625" customWidth="1"/>
    <col min="7" max="7" width="14.28515625" bestFit="1" customWidth="1"/>
  </cols>
  <sheetData>
    <row r="1" spans="2:7" ht="3" customHeight="1" thickBot="1" x14ac:dyDescent="0.3"/>
    <row r="2" spans="2:7" s="2" customFormat="1" ht="15.75" x14ac:dyDescent="0.25">
      <c r="B2" s="173" t="s">
        <v>2</v>
      </c>
      <c r="C2" s="174"/>
      <c r="D2" s="174"/>
      <c r="E2" s="174"/>
    </row>
    <row r="3" spans="2:7" ht="15.75" x14ac:dyDescent="0.25">
      <c r="B3" s="176" t="s">
        <v>73</v>
      </c>
      <c r="C3" s="177"/>
      <c r="D3" s="177"/>
      <c r="E3" s="177"/>
    </row>
    <row r="4" spans="2:7" x14ac:dyDescent="0.25">
      <c r="B4" s="179" t="s">
        <v>3</v>
      </c>
      <c r="C4" s="164"/>
      <c r="D4" s="164"/>
      <c r="E4" s="164"/>
    </row>
    <row r="5" spans="2:7" s="1" customFormat="1" x14ac:dyDescent="0.25">
      <c r="B5" s="181" t="s">
        <v>5</v>
      </c>
      <c r="C5" s="167"/>
      <c r="D5" s="167"/>
      <c r="E5" s="167"/>
    </row>
    <row r="6" spans="2:7" s="1" customFormat="1" x14ac:dyDescent="0.25">
      <c r="B6" s="183" t="s">
        <v>4</v>
      </c>
      <c r="C6" s="170"/>
      <c r="D6" s="170"/>
      <c r="E6" s="170"/>
    </row>
    <row r="7" spans="2:7" ht="16.5" thickBot="1" x14ac:dyDescent="0.3">
      <c r="B7" s="185" t="s">
        <v>121</v>
      </c>
      <c r="C7" s="186"/>
      <c r="D7" s="186"/>
      <c r="E7" s="186"/>
    </row>
    <row r="8" spans="2:7" ht="15.75" thickTop="1" x14ac:dyDescent="0.25">
      <c r="B8" s="188" t="s">
        <v>125</v>
      </c>
      <c r="C8" s="189"/>
      <c r="D8" s="34"/>
      <c r="E8" s="84" t="s">
        <v>127</v>
      </c>
    </row>
    <row r="9" spans="2:7" x14ac:dyDescent="0.25">
      <c r="B9" s="196" t="s">
        <v>126</v>
      </c>
      <c r="C9" s="197"/>
      <c r="D9" s="197"/>
      <c r="E9" s="85"/>
    </row>
    <row r="10" spans="2:7" ht="15.75" thickBot="1" x14ac:dyDescent="0.3">
      <c r="B10" s="190" t="s">
        <v>122</v>
      </c>
      <c r="C10" s="191"/>
      <c r="D10" s="23"/>
      <c r="E10" s="35"/>
    </row>
    <row r="11" spans="2:7" ht="3" customHeight="1" thickTop="1" x14ac:dyDescent="0.25">
      <c r="B11" s="32"/>
    </row>
    <row r="12" spans="2:7" x14ac:dyDescent="0.25">
      <c r="B12" s="95" t="s">
        <v>8</v>
      </c>
      <c r="C12" s="24" t="s">
        <v>0</v>
      </c>
      <c r="D12" s="62" t="s">
        <v>71</v>
      </c>
      <c r="E12" s="62" t="s">
        <v>139</v>
      </c>
    </row>
    <row r="13" spans="2:7" ht="2.25" customHeight="1" x14ac:dyDescent="0.25">
      <c r="B13" s="9"/>
      <c r="C13" s="3"/>
      <c r="D13" s="4"/>
      <c r="E13" s="4"/>
    </row>
    <row r="14" spans="2:7" s="4" customFormat="1" x14ac:dyDescent="0.25">
      <c r="B14" s="94" t="s">
        <v>89</v>
      </c>
      <c r="C14" s="86" t="s">
        <v>88</v>
      </c>
      <c r="D14" s="87" t="s">
        <v>80</v>
      </c>
      <c r="E14" s="88"/>
      <c r="G14" s="31"/>
    </row>
    <row r="15" spans="2:7" s="4" customFormat="1" x14ac:dyDescent="0.25">
      <c r="B15" s="93" t="s">
        <v>132</v>
      </c>
      <c r="C15" s="89" t="s">
        <v>133</v>
      </c>
      <c r="D15" s="90" t="s">
        <v>134</v>
      </c>
      <c r="E15" s="91">
        <v>1.2E-2</v>
      </c>
      <c r="G15" s="31"/>
    </row>
    <row r="16" spans="2:7" s="4" customFormat="1" x14ac:dyDescent="0.25">
      <c r="B16" s="93" t="s">
        <v>135</v>
      </c>
      <c r="C16" s="89" t="s">
        <v>136</v>
      </c>
      <c r="D16" s="90" t="s">
        <v>134</v>
      </c>
      <c r="E16" s="91">
        <v>4.0000000000000001E-3</v>
      </c>
      <c r="G16" s="31"/>
    </row>
    <row r="17" spans="2:7" s="4" customFormat="1" ht="30" x14ac:dyDescent="0.25">
      <c r="B17" s="93" t="s">
        <v>137</v>
      </c>
      <c r="C17" s="89" t="s">
        <v>138</v>
      </c>
      <c r="D17" s="90" t="s">
        <v>134</v>
      </c>
      <c r="E17" s="92">
        <v>0.01</v>
      </c>
      <c r="G17" s="31"/>
    </row>
    <row r="18" spans="2:7" s="4" customFormat="1" ht="30" x14ac:dyDescent="0.25">
      <c r="B18" s="97" t="s">
        <v>131</v>
      </c>
      <c r="C18" s="98" t="s">
        <v>130</v>
      </c>
      <c r="D18" s="99" t="s">
        <v>140</v>
      </c>
      <c r="E18" s="100"/>
      <c r="G18" s="31"/>
    </row>
    <row r="19" spans="2:7" s="4" customFormat="1" x14ac:dyDescent="0.25">
      <c r="B19" s="101" t="s">
        <v>141</v>
      </c>
      <c r="C19" s="102" t="s">
        <v>142</v>
      </c>
      <c r="D19" s="103" t="s">
        <v>134</v>
      </c>
      <c r="E19" s="96">
        <v>64</v>
      </c>
      <c r="G19" s="31"/>
    </row>
    <row r="20" spans="2:7" s="4" customFormat="1" x14ac:dyDescent="0.25">
      <c r="B20" s="101" t="s">
        <v>143</v>
      </c>
      <c r="C20" s="102" t="s">
        <v>144</v>
      </c>
      <c r="D20" s="103" t="s">
        <v>134</v>
      </c>
      <c r="E20" s="96">
        <v>24</v>
      </c>
      <c r="G20" s="31"/>
    </row>
    <row r="21" spans="2:7" s="4" customFormat="1" ht="75" x14ac:dyDescent="0.25">
      <c r="B21" s="101" t="s">
        <v>145</v>
      </c>
      <c r="C21" s="102" t="s">
        <v>146</v>
      </c>
      <c r="D21" s="103" t="s">
        <v>134</v>
      </c>
      <c r="E21" s="96">
        <v>5</v>
      </c>
      <c r="G21" s="31"/>
    </row>
    <row r="22" spans="2:7" s="4" customFormat="1" ht="30" x14ac:dyDescent="0.25">
      <c r="B22" s="101" t="s">
        <v>147</v>
      </c>
      <c r="C22" s="102" t="s">
        <v>148</v>
      </c>
      <c r="D22" s="103" t="s">
        <v>134</v>
      </c>
      <c r="E22" s="96">
        <v>24</v>
      </c>
      <c r="G22" s="31"/>
    </row>
    <row r="23" spans="2:7" s="4" customFormat="1" ht="30" x14ac:dyDescent="0.25">
      <c r="B23" s="101" t="s">
        <v>149</v>
      </c>
      <c r="C23" s="102" t="s">
        <v>150</v>
      </c>
      <c r="D23" s="103" t="s">
        <v>134</v>
      </c>
      <c r="E23" s="96">
        <v>24</v>
      </c>
      <c r="G23" s="31"/>
    </row>
    <row r="24" spans="2:7" s="4" customFormat="1" ht="30" x14ac:dyDescent="0.25">
      <c r="B24" s="97" t="s">
        <v>97</v>
      </c>
      <c r="C24" s="98" t="s">
        <v>119</v>
      </c>
      <c r="D24" s="99" t="s">
        <v>82</v>
      </c>
      <c r="E24" s="100"/>
      <c r="G24" s="31"/>
    </row>
    <row r="25" spans="2:7" s="4" customFormat="1" x14ac:dyDescent="0.25">
      <c r="B25" s="101" t="s">
        <v>151</v>
      </c>
      <c r="C25" s="102" t="s">
        <v>152</v>
      </c>
      <c r="D25" s="103" t="s">
        <v>134</v>
      </c>
      <c r="E25" s="96">
        <v>1.4E-2</v>
      </c>
      <c r="G25" s="31"/>
    </row>
    <row r="26" spans="2:7" s="4" customFormat="1" ht="30" x14ac:dyDescent="0.25">
      <c r="B26" s="101" t="s">
        <v>153</v>
      </c>
      <c r="C26" s="104" t="s">
        <v>154</v>
      </c>
      <c r="D26" s="103" t="s">
        <v>134</v>
      </c>
      <c r="E26" s="96">
        <v>3.4299999999999997E-2</v>
      </c>
      <c r="G26" s="31"/>
    </row>
    <row r="27" spans="2:7" s="4" customFormat="1" ht="30" x14ac:dyDescent="0.25">
      <c r="B27" s="101" t="s">
        <v>155</v>
      </c>
      <c r="C27" s="102" t="s">
        <v>156</v>
      </c>
      <c r="D27" s="103" t="s">
        <v>134</v>
      </c>
      <c r="E27" s="96">
        <v>1.4E-2</v>
      </c>
      <c r="G27" s="31"/>
    </row>
    <row r="28" spans="2:7" s="4" customFormat="1" ht="45" x14ac:dyDescent="0.25">
      <c r="B28" s="101" t="s">
        <v>157</v>
      </c>
      <c r="C28" s="102" t="s">
        <v>158</v>
      </c>
      <c r="D28" s="103" t="s">
        <v>134</v>
      </c>
      <c r="E28" s="96">
        <v>1.4E-2</v>
      </c>
      <c r="G28" s="31"/>
    </row>
    <row r="29" spans="2:7" s="4" customFormat="1" x14ac:dyDescent="0.25">
      <c r="B29" s="93"/>
      <c r="C29" s="89"/>
      <c r="D29" s="90"/>
      <c r="E29" s="92"/>
      <c r="G29" s="31"/>
    </row>
    <row r="30" spans="2:7" s="4" customFormat="1" x14ac:dyDescent="0.25">
      <c r="B30" s="93"/>
      <c r="C30" s="89"/>
      <c r="D30" s="90"/>
      <c r="E30" s="92"/>
      <c r="G30" s="31"/>
    </row>
    <row r="31" spans="2:7" s="4" customFormat="1" x14ac:dyDescent="0.25">
      <c r="B31" s="93"/>
      <c r="C31" s="89"/>
      <c r="D31" s="90"/>
      <c r="E31" s="92"/>
      <c r="G31" s="31"/>
    </row>
    <row r="32" spans="2:7" s="4" customFormat="1" x14ac:dyDescent="0.25">
      <c r="B32" s="93"/>
      <c r="C32" s="89"/>
      <c r="D32" s="90"/>
      <c r="E32" s="92"/>
      <c r="G32" s="31"/>
    </row>
    <row r="33" spans="2:7" s="4" customFormat="1" x14ac:dyDescent="0.25">
      <c r="B33" s="93"/>
      <c r="C33" s="89"/>
      <c r="D33" s="90"/>
      <c r="E33" s="92"/>
      <c r="G33" s="31"/>
    </row>
    <row r="34" spans="2:7" s="4" customFormat="1" x14ac:dyDescent="0.25">
      <c r="B34" s="93"/>
      <c r="C34" s="89"/>
      <c r="D34" s="90"/>
      <c r="E34" s="92"/>
      <c r="G34" s="31"/>
    </row>
    <row r="35" spans="2:7" s="4" customFormat="1" x14ac:dyDescent="0.25">
      <c r="B35" s="93"/>
      <c r="C35" s="89"/>
      <c r="D35" s="90"/>
      <c r="E35" s="92"/>
      <c r="G35" s="31"/>
    </row>
    <row r="36" spans="2:7" s="4" customFormat="1" x14ac:dyDescent="0.25">
      <c r="B36" s="93"/>
      <c r="C36" s="89"/>
      <c r="D36" s="90"/>
      <c r="E36" s="92"/>
      <c r="G36" s="31"/>
    </row>
    <row r="37" spans="2:7" s="4" customFormat="1" x14ac:dyDescent="0.25">
      <c r="B37" s="93"/>
      <c r="C37" s="89"/>
      <c r="D37" s="90"/>
      <c r="E37" s="92"/>
      <c r="G37" s="31"/>
    </row>
    <row r="38" spans="2:7" s="4" customFormat="1" x14ac:dyDescent="0.25">
      <c r="B38" s="93"/>
      <c r="C38" s="89"/>
      <c r="D38" s="90"/>
      <c r="E38" s="92"/>
      <c r="G38" s="31"/>
    </row>
    <row r="39" spans="2:7" s="4" customFormat="1" x14ac:dyDescent="0.25">
      <c r="B39" s="93"/>
      <c r="C39" s="89"/>
      <c r="D39" s="90"/>
      <c r="E39" s="92"/>
      <c r="G39" s="31"/>
    </row>
    <row r="40" spans="2:7" s="4" customFormat="1" x14ac:dyDescent="0.25">
      <c r="B40" s="93"/>
      <c r="C40" s="89"/>
      <c r="D40" s="90"/>
      <c r="E40" s="92"/>
      <c r="G40" s="31"/>
    </row>
    <row r="41" spans="2:7" s="4" customFormat="1" x14ac:dyDescent="0.25">
      <c r="B41" s="93"/>
      <c r="C41" s="89"/>
      <c r="D41" s="90"/>
      <c r="E41" s="92"/>
      <c r="G41" s="31"/>
    </row>
    <row r="42" spans="2:7" s="4" customFormat="1" x14ac:dyDescent="0.25">
      <c r="B42" s="93"/>
      <c r="C42" s="89"/>
      <c r="D42" s="90"/>
      <c r="E42" s="92"/>
      <c r="G42" s="31"/>
    </row>
    <row r="43" spans="2:7" s="4" customFormat="1" x14ac:dyDescent="0.25">
      <c r="B43" s="93"/>
      <c r="C43" s="89"/>
      <c r="D43" s="90"/>
      <c r="E43" s="92"/>
      <c r="G43" s="31"/>
    </row>
    <row r="44" spans="2:7" s="4" customFormat="1" x14ac:dyDescent="0.25">
      <c r="B44" s="93"/>
      <c r="C44" s="89"/>
      <c r="D44" s="90"/>
      <c r="E44" s="92"/>
      <c r="G44" s="31"/>
    </row>
    <row r="45" spans="2:7" s="4" customFormat="1" x14ac:dyDescent="0.25">
      <c r="B45" s="93"/>
      <c r="C45" s="89"/>
      <c r="D45" s="90"/>
      <c r="E45" s="92"/>
      <c r="G45" s="31"/>
    </row>
    <row r="46" spans="2:7" s="4" customFormat="1" x14ac:dyDescent="0.25">
      <c r="B46" s="93"/>
      <c r="C46" s="89"/>
      <c r="D46" s="90"/>
      <c r="E46" s="92"/>
      <c r="G46" s="31"/>
    </row>
    <row r="47" spans="2:7" s="4" customFormat="1" x14ac:dyDescent="0.25">
      <c r="B47" s="93"/>
      <c r="C47" s="89"/>
      <c r="D47" s="90"/>
      <c r="E47" s="92"/>
      <c r="G47" s="31"/>
    </row>
    <row r="48" spans="2:7" s="4" customFormat="1" x14ac:dyDescent="0.25">
      <c r="B48" s="93"/>
      <c r="C48" s="89"/>
      <c r="D48" s="90"/>
      <c r="E48" s="92"/>
      <c r="G48" s="31"/>
    </row>
    <row r="49" spans="2:7" s="4" customFormat="1" x14ac:dyDescent="0.25">
      <c r="B49" s="93"/>
      <c r="C49" s="89"/>
      <c r="D49" s="90"/>
      <c r="E49" s="92"/>
      <c r="G49" s="31"/>
    </row>
    <row r="50" spans="2:7" s="4" customFormat="1" x14ac:dyDescent="0.25">
      <c r="B50" s="93"/>
      <c r="C50" s="89"/>
      <c r="D50" s="90"/>
      <c r="E50" s="92"/>
      <c r="G50" s="31"/>
    </row>
    <row r="51" spans="2:7" s="4" customFormat="1" x14ac:dyDescent="0.25">
      <c r="B51" s="93"/>
      <c r="C51" s="89"/>
      <c r="D51" s="90"/>
      <c r="E51" s="92"/>
      <c r="G51" s="31"/>
    </row>
    <row r="52" spans="2:7" s="4" customFormat="1" x14ac:dyDescent="0.25">
      <c r="B52" s="93"/>
      <c r="C52" s="89"/>
      <c r="D52" s="90"/>
      <c r="E52" s="92"/>
      <c r="G52" s="31"/>
    </row>
    <row r="53" spans="2:7" s="4" customFormat="1" x14ac:dyDescent="0.25">
      <c r="B53" s="93"/>
      <c r="C53" s="89"/>
      <c r="D53" s="90"/>
      <c r="E53" s="92"/>
      <c r="G53" s="31"/>
    </row>
    <row r="54" spans="2:7" s="4" customFormat="1" x14ac:dyDescent="0.25">
      <c r="B54" s="93"/>
      <c r="C54" s="89"/>
      <c r="D54" s="90"/>
      <c r="E54" s="92"/>
      <c r="G54" s="31"/>
    </row>
    <row r="55" spans="2:7" s="4" customFormat="1" x14ac:dyDescent="0.25">
      <c r="B55" s="93"/>
      <c r="C55" s="89"/>
      <c r="D55" s="90"/>
      <c r="E55" s="92"/>
      <c r="G55" s="31"/>
    </row>
    <row r="56" spans="2:7" s="4" customFormat="1" x14ac:dyDescent="0.25">
      <c r="B56" s="93"/>
      <c r="C56" s="89"/>
      <c r="D56" s="90"/>
      <c r="E56" s="92"/>
      <c r="G56" s="31"/>
    </row>
    <row r="57" spans="2:7" s="4" customFormat="1" x14ac:dyDescent="0.25">
      <c r="B57" s="93"/>
      <c r="C57" s="89"/>
      <c r="D57" s="90"/>
      <c r="E57" s="92"/>
      <c r="G57" s="31"/>
    </row>
    <row r="58" spans="2:7" s="4" customFormat="1" x14ac:dyDescent="0.25">
      <c r="B58" s="93"/>
      <c r="C58" s="89"/>
      <c r="D58" s="90"/>
      <c r="E58" s="92"/>
      <c r="G58" s="31"/>
    </row>
    <row r="59" spans="2:7" s="4" customFormat="1" x14ac:dyDescent="0.25">
      <c r="B59" s="93"/>
      <c r="C59" s="89"/>
      <c r="D59" s="90"/>
      <c r="E59" s="92"/>
      <c r="G59" s="31"/>
    </row>
    <row r="60" spans="2:7" s="4" customFormat="1" x14ac:dyDescent="0.25">
      <c r="B60" s="93"/>
      <c r="C60" s="89"/>
      <c r="D60" s="90"/>
      <c r="E60" s="92"/>
      <c r="G60" s="31"/>
    </row>
    <row r="61" spans="2:7" s="4" customFormat="1" x14ac:dyDescent="0.25">
      <c r="B61" s="93"/>
      <c r="C61" s="89"/>
      <c r="D61" s="90"/>
      <c r="E61" s="92"/>
      <c r="G61" s="31"/>
    </row>
    <row r="62" spans="2:7" s="4" customFormat="1" x14ac:dyDescent="0.25">
      <c r="B62" s="93"/>
      <c r="C62" s="89"/>
      <c r="D62" s="90"/>
      <c r="E62" s="92"/>
      <c r="G62" s="31"/>
    </row>
    <row r="63" spans="2:7" s="4" customFormat="1" x14ac:dyDescent="0.25">
      <c r="B63" s="93"/>
      <c r="C63" s="89"/>
      <c r="D63" s="90"/>
      <c r="E63" s="92"/>
      <c r="G63" s="31"/>
    </row>
    <row r="64" spans="2:7" s="4" customFormat="1" x14ac:dyDescent="0.25">
      <c r="B64" s="93"/>
      <c r="C64" s="89"/>
      <c r="D64" s="90"/>
      <c r="E64" s="92"/>
      <c r="G64" s="31"/>
    </row>
    <row r="65" spans="2:7" s="4" customFormat="1" x14ac:dyDescent="0.25">
      <c r="B65" s="93"/>
      <c r="C65" s="89"/>
      <c r="D65" s="90"/>
      <c r="E65" s="92"/>
      <c r="G65" s="31"/>
    </row>
    <row r="66" spans="2:7" s="4" customFormat="1" x14ac:dyDescent="0.25">
      <c r="B66" s="93"/>
      <c r="C66" s="89"/>
      <c r="D66" s="90"/>
      <c r="E66" s="92"/>
      <c r="G66" s="31"/>
    </row>
    <row r="67" spans="2:7" s="4" customFormat="1" x14ac:dyDescent="0.25">
      <c r="B67" s="93"/>
      <c r="C67" s="89"/>
      <c r="D67" s="90"/>
      <c r="E67" s="92"/>
      <c r="G67" s="31"/>
    </row>
    <row r="68" spans="2:7" s="4" customFormat="1" x14ac:dyDescent="0.25">
      <c r="B68" s="93"/>
      <c r="C68" s="89"/>
      <c r="D68" s="90"/>
      <c r="E68" s="92"/>
      <c r="G68" s="31"/>
    </row>
    <row r="69" spans="2:7" s="4" customFormat="1" x14ac:dyDescent="0.25">
      <c r="B69" s="93"/>
      <c r="C69" s="89"/>
      <c r="D69" s="90"/>
      <c r="E69" s="92"/>
      <c r="G69" s="31"/>
    </row>
    <row r="70" spans="2:7" s="4" customFormat="1" x14ac:dyDescent="0.25">
      <c r="B70" s="93"/>
      <c r="C70" s="89"/>
      <c r="D70" s="90"/>
      <c r="E70" s="92"/>
      <c r="G70" s="31"/>
    </row>
    <row r="71" spans="2:7" s="4" customFormat="1" x14ac:dyDescent="0.25">
      <c r="B71" s="93"/>
      <c r="C71" s="89"/>
      <c r="D71" s="90"/>
      <c r="E71" s="92"/>
      <c r="G71" s="31"/>
    </row>
    <row r="72" spans="2:7" s="4" customFormat="1" x14ac:dyDescent="0.25">
      <c r="B72" s="93"/>
      <c r="C72" s="89"/>
      <c r="D72" s="90"/>
      <c r="E72" s="92"/>
      <c r="G72" s="31"/>
    </row>
    <row r="73" spans="2:7" s="4" customFormat="1" x14ac:dyDescent="0.25">
      <c r="B73" s="93"/>
      <c r="C73" s="89"/>
      <c r="D73" s="90"/>
      <c r="E73" s="92"/>
      <c r="G73" s="31"/>
    </row>
    <row r="74" spans="2:7" s="4" customFormat="1" x14ac:dyDescent="0.25">
      <c r="B74" s="93"/>
      <c r="C74" s="89"/>
      <c r="D74" s="90"/>
      <c r="E74" s="92"/>
      <c r="G74" s="31"/>
    </row>
    <row r="75" spans="2:7" s="4" customFormat="1" x14ac:dyDescent="0.25">
      <c r="B75" s="93"/>
      <c r="C75" s="89"/>
      <c r="D75" s="90"/>
      <c r="E75" s="92"/>
      <c r="G75" s="31"/>
    </row>
    <row r="76" spans="2:7" s="4" customFormat="1" x14ac:dyDescent="0.25">
      <c r="B76" s="93"/>
      <c r="C76" s="89"/>
      <c r="D76" s="90"/>
      <c r="E76" s="92"/>
      <c r="G76" s="31"/>
    </row>
    <row r="77" spans="2:7" s="4" customFormat="1" x14ac:dyDescent="0.25">
      <c r="B77" s="93"/>
      <c r="C77" s="89"/>
      <c r="D77" s="90"/>
      <c r="E77" s="92"/>
      <c r="G77" s="31"/>
    </row>
    <row r="78" spans="2:7" s="4" customFormat="1" x14ac:dyDescent="0.25">
      <c r="B78" s="93"/>
      <c r="C78" s="89"/>
      <c r="D78" s="90"/>
      <c r="E78" s="92"/>
      <c r="G78" s="31"/>
    </row>
    <row r="79" spans="2:7" s="4" customFormat="1" x14ac:dyDescent="0.25">
      <c r="B79" s="93"/>
      <c r="C79" s="89"/>
      <c r="D79" s="90"/>
      <c r="E79" s="92"/>
      <c r="G79" s="31"/>
    </row>
    <row r="80" spans="2:7" s="4" customFormat="1" x14ac:dyDescent="0.25">
      <c r="B80" s="93"/>
      <c r="C80" s="89"/>
      <c r="D80" s="90"/>
      <c r="E80" s="92"/>
      <c r="G80" s="31"/>
    </row>
    <row r="81" spans="2:7" s="4" customFormat="1" x14ac:dyDescent="0.25">
      <c r="B81" s="93"/>
      <c r="C81" s="89"/>
      <c r="D81" s="90"/>
      <c r="E81" s="92"/>
      <c r="G81" s="31"/>
    </row>
    <row r="85" spans="2:7" x14ac:dyDescent="0.25">
      <c r="C85" s="15"/>
    </row>
    <row r="86" spans="2:7" ht="15" customHeight="1" x14ac:dyDescent="0.25"/>
  </sheetData>
  <mergeCells count="9">
    <mergeCell ref="B8:C8"/>
    <mergeCell ref="B9:D9"/>
    <mergeCell ref="B10:C10"/>
    <mergeCell ref="B2:E2"/>
    <mergeCell ref="B3:E3"/>
    <mergeCell ref="B4:E4"/>
    <mergeCell ref="B5:E5"/>
    <mergeCell ref="B6:E6"/>
    <mergeCell ref="B7:E7"/>
  </mergeCells>
  <phoneticPr fontId="27" type="noConversion"/>
  <pageMargins left="0.51181102362204722" right="0.51181102362204722" top="0" bottom="0" header="0" footer="0"/>
  <pageSetup paperSize="9" orientation="landscape" horizontalDpi="300" verticalDpi="300" r:id="rId1"/>
  <headerFooter>
    <oddHeader>&amp;F</oddHeader>
    <oddFooter>&amp;L&amp;B Confidencial&amp;B&amp;C&amp;D&amp;RPágina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DADOS</vt:lpstr>
      <vt:lpstr>ORÇAMENTO</vt:lpstr>
      <vt:lpstr>CFF</vt:lpstr>
      <vt:lpstr>BDI</vt:lpstr>
      <vt:lpstr>CÁLCULO</vt:lpstr>
      <vt:lpstr>COTAÇÃO</vt:lpstr>
      <vt:lpstr>COMPOSÇOES CDHU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estag-eng-04</dc:creator>
  <cp:lastModifiedBy>Leandro Pichotano</cp:lastModifiedBy>
  <cp:lastPrinted>2025-08-12T17:39:28Z</cp:lastPrinted>
  <dcterms:created xsi:type="dcterms:W3CDTF">2019-11-11T15:47:24Z</dcterms:created>
  <dcterms:modified xsi:type="dcterms:W3CDTF">2025-09-05T14:34:37Z</dcterms:modified>
</cp:coreProperties>
</file>